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br\Desktop\"/>
    </mc:Choice>
  </mc:AlternateContent>
  <xr:revisionPtr revIDLastSave="0" documentId="8_{B68C031A-E721-444A-ADF0-B4A980697BF1}" xr6:coauthVersionLast="47" xr6:coauthVersionMax="47" xr10:uidLastSave="{00000000-0000-0000-0000-000000000000}"/>
  <bookViews>
    <workbookView xWindow="-110" yWindow="-110" windowWidth="19420" windowHeight="10300" activeTab="1" xr2:uid="{A0A7EB85-AC6C-4F4A-96B0-55B5E3606BE3}"/>
  </bookViews>
  <sheets>
    <sheet name="NoiEScarpe_risposte" sheetId="3" r:id="rId1"/>
    <sheet name="NoiEScarpe_qualitativa" sheetId="1" r:id="rId2"/>
    <sheet name="NoiEScarpe_quantitativ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15" i="1"/>
  <c r="C23" i="1"/>
  <c r="F23" i="1"/>
  <c r="F24" i="1"/>
  <c r="C5" i="1"/>
  <c r="D5" i="1"/>
  <c r="E5" i="1"/>
  <c r="F5" i="1"/>
  <c r="G5" i="1"/>
  <c r="C6" i="1"/>
  <c r="D6" i="1"/>
  <c r="E6" i="1"/>
  <c r="F6" i="1"/>
  <c r="G6" i="1"/>
  <c r="C7" i="1"/>
  <c r="D7" i="1"/>
  <c r="E7" i="1"/>
  <c r="F7" i="1"/>
  <c r="G7" i="1"/>
  <c r="C8" i="1"/>
  <c r="D8" i="1"/>
  <c r="E8" i="1"/>
  <c r="F8" i="1"/>
  <c r="G8" i="1"/>
  <c r="H8" i="1" s="1"/>
  <c r="C9" i="1"/>
  <c r="D9" i="1"/>
  <c r="E9" i="1"/>
  <c r="F9" i="1"/>
  <c r="G9" i="1"/>
  <c r="C10" i="1"/>
  <c r="H10" i="1" s="1"/>
  <c r="D10" i="1"/>
  <c r="E10" i="1"/>
  <c r="F10" i="1"/>
  <c r="G10" i="1"/>
  <c r="D4" i="1"/>
  <c r="E4" i="1"/>
  <c r="F4" i="1"/>
  <c r="G4" i="1"/>
  <c r="C4" i="1"/>
  <c r="M7" i="2"/>
  <c r="E66" i="2"/>
  <c r="E64" i="2"/>
  <c r="D64" i="2"/>
  <c r="F64" i="2" s="1"/>
  <c r="E62" i="2"/>
  <c r="E60" i="2"/>
  <c r="D60" i="2"/>
  <c r="G60" i="2" s="1"/>
  <c r="E58" i="2"/>
  <c r="E56" i="2"/>
  <c r="D56" i="2"/>
  <c r="F56" i="2" s="1"/>
  <c r="E54" i="2"/>
  <c r="E52" i="2"/>
  <c r="D52" i="2"/>
  <c r="F52" i="2" s="1"/>
  <c r="E50" i="2"/>
  <c r="E48" i="2"/>
  <c r="D48" i="2"/>
  <c r="G48" i="2" s="1"/>
  <c r="E46" i="2"/>
  <c r="E44" i="2"/>
  <c r="D44" i="2"/>
  <c r="G44" i="2" s="1"/>
  <c r="E42" i="2"/>
  <c r="E40" i="2"/>
  <c r="D40" i="2"/>
  <c r="G40" i="2" s="1"/>
  <c r="E38" i="2"/>
  <c r="E36" i="2"/>
  <c r="D36" i="2"/>
  <c r="G36" i="2" s="1"/>
  <c r="E34" i="2"/>
  <c r="E32" i="2"/>
  <c r="D32" i="2"/>
  <c r="F32" i="2" s="1"/>
  <c r="E30" i="2"/>
  <c r="E28" i="2"/>
  <c r="D28" i="2"/>
  <c r="F28" i="2" s="1"/>
  <c r="E26" i="2"/>
  <c r="E25" i="2"/>
  <c r="E24" i="2"/>
  <c r="D24" i="2"/>
  <c r="F24" i="2" s="1"/>
  <c r="E22" i="2"/>
  <c r="D22" i="2"/>
  <c r="G22" i="2" s="1"/>
  <c r="E20" i="2"/>
  <c r="D20" i="2"/>
  <c r="G20" i="2" s="1"/>
  <c r="E18" i="2"/>
  <c r="D18" i="2"/>
  <c r="G18" i="2" s="1"/>
  <c r="E16" i="2"/>
  <c r="D16" i="2"/>
  <c r="F16" i="2" s="1"/>
  <c r="E14" i="2"/>
  <c r="D14" i="2"/>
  <c r="G14" i="2" s="1"/>
  <c r="E12" i="2"/>
  <c r="D12" i="2"/>
  <c r="G12" i="2" s="1"/>
  <c r="M10" i="2"/>
  <c r="L10" i="2"/>
  <c r="E9" i="2"/>
  <c r="D9" i="2"/>
  <c r="G9" i="2" s="1"/>
  <c r="E7" i="2"/>
  <c r="D7" i="2"/>
  <c r="G7" i="2" s="1"/>
  <c r="E6" i="2"/>
  <c r="D6" i="2"/>
  <c r="J4" i="2"/>
  <c r="I4" i="2"/>
  <c r="D66" i="2" s="1"/>
  <c r="C24" i="1"/>
  <c r="J21" i="1"/>
  <c r="B21" i="1"/>
  <c r="J20" i="1"/>
  <c r="B20" i="1"/>
  <c r="J19" i="1"/>
  <c r="B19" i="1"/>
  <c r="J18" i="1"/>
  <c r="B18" i="1"/>
  <c r="J17" i="1"/>
  <c r="B17" i="1"/>
  <c r="J16" i="1"/>
  <c r="B16" i="1"/>
  <c r="J15" i="1"/>
  <c r="B15" i="1"/>
  <c r="G14" i="1"/>
  <c r="F14" i="1"/>
  <c r="E14" i="1"/>
  <c r="D14" i="1"/>
  <c r="C14" i="1"/>
  <c r="J10" i="1"/>
  <c r="J9" i="1"/>
  <c r="J8" i="1"/>
  <c r="J7" i="1"/>
  <c r="J6" i="1"/>
  <c r="H6" i="1"/>
  <c r="J5" i="1"/>
  <c r="H5" i="1"/>
  <c r="J4" i="1"/>
  <c r="C11" i="1" l="1"/>
  <c r="G66" i="2"/>
  <c r="F66" i="2"/>
  <c r="G6" i="2"/>
  <c r="F6" i="2"/>
  <c r="F12" i="2"/>
  <c r="F20" i="2"/>
  <c r="G16" i="2"/>
  <c r="G24" i="2"/>
  <c r="F36" i="2"/>
  <c r="F44" i="2"/>
  <c r="F48" i="2"/>
  <c r="F60" i="2"/>
  <c r="G28" i="2"/>
  <c r="G32" i="2"/>
  <c r="G52" i="2"/>
  <c r="G56" i="2"/>
  <c r="G64" i="2"/>
  <c r="F9" i="2"/>
  <c r="D26" i="2"/>
  <c r="D30" i="2"/>
  <c r="D34" i="2"/>
  <c r="D38" i="2"/>
  <c r="D42" i="2"/>
  <c r="D46" i="2"/>
  <c r="D50" i="2"/>
  <c r="D54" i="2"/>
  <c r="D58" i="2"/>
  <c r="D62" i="2"/>
  <c r="F7" i="2"/>
  <c r="F40" i="2"/>
  <c r="D5" i="2"/>
  <c r="D4" i="2"/>
  <c r="D8" i="2"/>
  <c r="D65" i="2"/>
  <c r="D51" i="2"/>
  <c r="D45" i="2"/>
  <c r="D41" i="2"/>
  <c r="D37" i="2"/>
  <c r="D33" i="2"/>
  <c r="D29" i="2"/>
  <c r="D21" i="2"/>
  <c r="D17" i="2"/>
  <c r="D15" i="2"/>
  <c r="D10" i="2"/>
  <c r="D67" i="2"/>
  <c r="D63" i="2"/>
  <c r="D61" i="2"/>
  <c r="D59" i="2"/>
  <c r="D57" i="2"/>
  <c r="D55" i="2"/>
  <c r="D53" i="2"/>
  <c r="D49" i="2"/>
  <c r="D47" i="2"/>
  <c r="D43" i="2"/>
  <c r="D39" i="2"/>
  <c r="D35" i="2"/>
  <c r="D31" i="2"/>
  <c r="D27" i="2"/>
  <c r="D25" i="2"/>
  <c r="D23" i="2"/>
  <c r="D19" i="2"/>
  <c r="D13" i="2"/>
  <c r="D11" i="2"/>
  <c r="F14" i="2"/>
  <c r="F18" i="2"/>
  <c r="F22" i="2"/>
  <c r="E5" i="2"/>
  <c r="E4" i="2"/>
  <c r="E10" i="2"/>
  <c r="E8" i="2"/>
  <c r="E67" i="2"/>
  <c r="E63" i="2"/>
  <c r="E61" i="2"/>
  <c r="E59" i="2"/>
  <c r="E57" i="2"/>
  <c r="E55" i="2"/>
  <c r="E53" i="2"/>
  <c r="E51" i="2"/>
  <c r="E49" i="2"/>
  <c r="E47" i="2"/>
  <c r="E45" i="2"/>
  <c r="E43" i="2"/>
  <c r="E41" i="2"/>
  <c r="E37" i="2"/>
  <c r="E35" i="2"/>
  <c r="E33" i="2"/>
  <c r="E31" i="2"/>
  <c r="E29" i="2"/>
  <c r="E27" i="2"/>
  <c r="E39" i="2"/>
  <c r="E23" i="2"/>
  <c r="E19" i="2"/>
  <c r="E17" i="2"/>
  <c r="E15" i="2"/>
  <c r="E13" i="2"/>
  <c r="E11" i="2"/>
  <c r="E65" i="2"/>
  <c r="E21" i="2"/>
  <c r="H7" i="1"/>
  <c r="D11" i="1"/>
  <c r="E11" i="1"/>
  <c r="H4" i="1"/>
  <c r="H9" i="1"/>
  <c r="F11" i="1"/>
  <c r="G11" i="1"/>
  <c r="F46" i="2" l="1"/>
  <c r="G46" i="2"/>
  <c r="G11" i="2"/>
  <c r="F11" i="2"/>
  <c r="G61" i="2"/>
  <c r="F61" i="2"/>
  <c r="F42" i="2"/>
  <c r="G42" i="2"/>
  <c r="G59" i="2"/>
  <c r="F59" i="2"/>
  <c r="G39" i="2"/>
  <c r="F39" i="2"/>
  <c r="G63" i="2"/>
  <c r="F63" i="2"/>
  <c r="G47" i="2"/>
  <c r="F47" i="2"/>
  <c r="G67" i="2"/>
  <c r="F67" i="2"/>
  <c r="G41" i="2"/>
  <c r="F41" i="2"/>
  <c r="F34" i="2"/>
  <c r="G34" i="2"/>
  <c r="G23" i="2"/>
  <c r="F23" i="2"/>
  <c r="G49" i="2"/>
  <c r="F49" i="2"/>
  <c r="F10" i="2"/>
  <c r="G10" i="2"/>
  <c r="G45" i="2"/>
  <c r="F45" i="2"/>
  <c r="F62" i="2"/>
  <c r="G62" i="2"/>
  <c r="F30" i="2"/>
  <c r="G30" i="2"/>
  <c r="G35" i="2"/>
  <c r="F35" i="2"/>
  <c r="G33" i="2"/>
  <c r="F33" i="2"/>
  <c r="G29" i="2"/>
  <c r="F29" i="2"/>
  <c r="G5" i="2"/>
  <c r="F5" i="2"/>
  <c r="G43" i="2"/>
  <c r="F43" i="2"/>
  <c r="F38" i="2"/>
  <c r="G38" i="2"/>
  <c r="F58" i="2"/>
  <c r="G58" i="2"/>
  <c r="G27" i="2"/>
  <c r="F27" i="2"/>
  <c r="G55" i="2"/>
  <c r="F55" i="2"/>
  <c r="G17" i="2"/>
  <c r="F17" i="2"/>
  <c r="G65" i="2"/>
  <c r="F65" i="2"/>
  <c r="F54" i="2"/>
  <c r="G54" i="2"/>
  <c r="G4" i="2"/>
  <c r="F4" i="2"/>
  <c r="G13" i="2"/>
  <c r="F13" i="2"/>
  <c r="G37" i="2"/>
  <c r="F37" i="2"/>
  <c r="G19" i="2"/>
  <c r="F19" i="2"/>
  <c r="G25" i="2"/>
  <c r="F25" i="2"/>
  <c r="G53" i="2"/>
  <c r="F53" i="2"/>
  <c r="G15" i="2"/>
  <c r="F15" i="2"/>
  <c r="G51" i="2"/>
  <c r="F51" i="2"/>
  <c r="F26" i="2"/>
  <c r="G26" i="2"/>
  <c r="G31" i="2"/>
  <c r="F31" i="2"/>
  <c r="G57" i="2"/>
  <c r="F57" i="2"/>
  <c r="G21" i="2"/>
  <c r="F21" i="2"/>
  <c r="F8" i="2"/>
  <c r="G8" i="2"/>
  <c r="F50" i="2"/>
  <c r="G50" i="2"/>
  <c r="H11" i="1"/>
  <c r="L4" i="1"/>
  <c r="L4" i="2" l="1"/>
  <c r="M4" i="2"/>
  <c r="K6" i="1"/>
  <c r="K10" i="1"/>
  <c r="N10" i="1"/>
  <c r="F21" i="1" s="1"/>
  <c r="N21" i="1" s="1"/>
  <c r="M6" i="1"/>
  <c r="E17" i="1" s="1"/>
  <c r="M17" i="1" s="1"/>
  <c r="K8" i="1"/>
  <c r="K5" i="1"/>
  <c r="L8" i="1"/>
  <c r="D19" i="1" s="1"/>
  <c r="L19" i="1" s="1"/>
  <c r="L5" i="1"/>
  <c r="D16" i="1" s="1"/>
  <c r="L16" i="1" s="1"/>
  <c r="M10" i="1"/>
  <c r="E21" i="1" s="1"/>
  <c r="M21" i="1" s="1"/>
  <c r="L10" i="1"/>
  <c r="D21" i="1" s="1"/>
  <c r="L21" i="1" s="1"/>
  <c r="L6" i="1"/>
  <c r="D17" i="1" s="1"/>
  <c r="L17" i="1" s="1"/>
  <c r="N6" i="1"/>
  <c r="F17" i="1" s="1"/>
  <c r="N17" i="1" s="1"/>
  <c r="M4" i="1"/>
  <c r="O9" i="1"/>
  <c r="G20" i="1" s="1"/>
  <c r="O20" i="1" s="1"/>
  <c r="N4" i="1"/>
  <c r="O10" i="1"/>
  <c r="G21" i="1" s="1"/>
  <c r="O21" i="1" s="1"/>
  <c r="D15" i="1"/>
  <c r="L15" i="1" s="1"/>
  <c r="N7" i="1"/>
  <c r="F18" i="1" s="1"/>
  <c r="N18" i="1" s="1"/>
  <c r="O5" i="1"/>
  <c r="G16" i="1" s="1"/>
  <c r="O16" i="1" s="1"/>
  <c r="O7" i="1"/>
  <c r="G18" i="1" s="1"/>
  <c r="O18" i="1" s="1"/>
  <c r="N8" i="1"/>
  <c r="F19" i="1" s="1"/>
  <c r="N19" i="1" s="1"/>
  <c r="K9" i="1"/>
  <c r="M8" i="1"/>
  <c r="E19" i="1" s="1"/>
  <c r="M19" i="1" s="1"/>
  <c r="O4" i="1"/>
  <c r="L9" i="1"/>
  <c r="D20" i="1" s="1"/>
  <c r="L20" i="1" s="1"/>
  <c r="M9" i="1"/>
  <c r="E20" i="1" s="1"/>
  <c r="M20" i="1" s="1"/>
  <c r="M5" i="1"/>
  <c r="E16" i="1" s="1"/>
  <c r="M16" i="1" s="1"/>
  <c r="L7" i="1"/>
  <c r="D18" i="1" s="1"/>
  <c r="L18" i="1" s="1"/>
  <c r="N9" i="1"/>
  <c r="F20" i="1" s="1"/>
  <c r="N20" i="1" s="1"/>
  <c r="O8" i="1"/>
  <c r="G19" i="1" s="1"/>
  <c r="O19" i="1" s="1"/>
  <c r="K4" i="1"/>
  <c r="M7" i="1"/>
  <c r="E18" i="1" s="1"/>
  <c r="M18" i="1" s="1"/>
  <c r="O6" i="1"/>
  <c r="G17" i="1" s="1"/>
  <c r="O17" i="1" s="1"/>
  <c r="N5" i="1"/>
  <c r="F16" i="1" s="1"/>
  <c r="N16" i="1" s="1"/>
  <c r="M6" i="2" l="1"/>
  <c r="J6" i="2"/>
  <c r="J10" i="2" s="1"/>
  <c r="P9" i="1"/>
  <c r="C20" i="1"/>
  <c r="K20" i="1" s="1"/>
  <c r="M11" i="1"/>
  <c r="E15" i="1"/>
  <c r="M15" i="1" s="1"/>
  <c r="P5" i="1"/>
  <c r="C16" i="1"/>
  <c r="K16" i="1" s="1"/>
  <c r="P8" i="1"/>
  <c r="C19" i="1"/>
  <c r="K19" i="1" s="1"/>
  <c r="P7" i="1"/>
  <c r="C18" i="1"/>
  <c r="K18" i="1" s="1"/>
  <c r="P10" i="1"/>
  <c r="C21" i="1"/>
  <c r="K21" i="1" s="1"/>
  <c r="N11" i="1"/>
  <c r="F15" i="1"/>
  <c r="N15" i="1" s="1"/>
  <c r="K11" i="1"/>
  <c r="P4" i="1"/>
  <c r="C15" i="1"/>
  <c r="O11" i="1"/>
  <c r="G15" i="1"/>
  <c r="O15" i="1" s="1"/>
  <c r="L11" i="1"/>
  <c r="P6" i="1"/>
  <c r="C17" i="1"/>
  <c r="K17" i="1" s="1"/>
  <c r="P11" i="1" l="1"/>
</calcChain>
</file>

<file path=xl/sharedStrings.xml><?xml version="1.0" encoding="utf-8"?>
<sst xmlns="http://schemas.openxmlformats.org/spreadsheetml/2006/main" count="252" uniqueCount="107">
  <si>
    <t>Frequenze congiunte</t>
  </si>
  <si>
    <t>Frequenze teoriche di indipendenza</t>
  </si>
  <si>
    <t>Età/Brand</t>
  </si>
  <si>
    <t>15 - 24</t>
  </si>
  <si>
    <t>25 - 34</t>
  </si>
  <si>
    <t>35 - 44</t>
  </si>
  <si>
    <t>45 - 54</t>
  </si>
  <si>
    <t>55 - 64+</t>
  </si>
  <si>
    <t>distribuzioni marginali</t>
  </si>
  <si>
    <t>Nike</t>
  </si>
  <si>
    <t>Adidas</t>
  </si>
  <si>
    <t>Asics</t>
  </si>
  <si>
    <t>New Balance</t>
  </si>
  <si>
    <t>Converse / Vans</t>
  </si>
  <si>
    <t>Scarpa Classica</t>
  </si>
  <si>
    <t>Altro</t>
  </si>
  <si>
    <t>contingenza</t>
  </si>
  <si>
    <t xml:space="preserve"> </t>
  </si>
  <si>
    <t>n.righe - 1</t>
  </si>
  <si>
    <t>chi quadro</t>
  </si>
  <si>
    <t>n.colonne - 1</t>
  </si>
  <si>
    <t>C</t>
  </si>
  <si>
    <t>punti del grafico</t>
  </si>
  <si>
    <t>xi</t>
  </si>
  <si>
    <t>yi</t>
  </si>
  <si>
    <t>xi-xm</t>
  </si>
  <si>
    <t>yi-ym</t>
  </si>
  <si>
    <t>(xi-xm)(yi-ym)</t>
  </si>
  <si>
    <t>(xi-xm)^2</t>
  </si>
  <si>
    <t>media</t>
  </si>
  <si>
    <t>somma</t>
  </si>
  <si>
    <t>a =</t>
  </si>
  <si>
    <t>covarianza</t>
  </si>
  <si>
    <t>r =</t>
  </si>
  <si>
    <t>previsione futura</t>
  </si>
  <si>
    <t>x =</t>
  </si>
  <si>
    <t>deviazione stantard</t>
  </si>
  <si>
    <t>y =</t>
  </si>
  <si>
    <t>Informazioni cronologiche</t>
  </si>
  <si>
    <t>In quale fascia d'età rientri?</t>
  </si>
  <si>
    <t>Qual è il tuo brand di scarpe preferito per l'uso quotidiano?</t>
  </si>
  <si>
    <t>Quanto costano le scarpe che indossi ora?</t>
  </si>
  <si>
    <t>Da 1 a 10, quanto sono comode?</t>
  </si>
  <si>
    <t>28/01/2026 18.01.11</t>
  </si>
  <si>
    <t>28/01/2026 18.12.06</t>
  </si>
  <si>
    <t>28/01/2026 20.54.18</t>
  </si>
  <si>
    <t>29/01/2026 10.17.47</t>
  </si>
  <si>
    <t>28/01/2026 18.03.29</t>
  </si>
  <si>
    <t>28/01/2026 18.15.32</t>
  </si>
  <si>
    <t>28/01/2026 20.11.47</t>
  </si>
  <si>
    <t>29/01/2026 6.48.10</t>
  </si>
  <si>
    <t>29/01/2026 10.12.58</t>
  </si>
  <si>
    <t>28/01/2026 18.18.15</t>
  </si>
  <si>
    <t>28/01/2026 20.34.02</t>
  </si>
  <si>
    <t>28/01/2026 21.26.58</t>
  </si>
  <si>
    <t>28/01/2026 17.54.04</t>
  </si>
  <si>
    <t>28/01/2026 18.20.57</t>
  </si>
  <si>
    <t>28/01/2026 20.03.50</t>
  </si>
  <si>
    <t>28/01/2026 18.29.58</t>
  </si>
  <si>
    <t>28/01/2026 18.35.41</t>
  </si>
  <si>
    <t>28/01/2026 20.51.49</t>
  </si>
  <si>
    <t>28/01/2026 19.09.02</t>
  </si>
  <si>
    <t>28/01/2026 17.53.26</t>
  </si>
  <si>
    <t>28/01/2026 17.56.12</t>
  </si>
  <si>
    <t>28/01/2026 17.59.43</t>
  </si>
  <si>
    <t>28/01/2026 22.58.30</t>
  </si>
  <si>
    <t>29/01/2026 14.51.48</t>
  </si>
  <si>
    <t>28/01/2026 18.26.10</t>
  </si>
  <si>
    <t>28/01/2026 18.02.48</t>
  </si>
  <si>
    <t>28/01/2026 18.06.47</t>
  </si>
  <si>
    <t>28/01/2026 18.09.59</t>
  </si>
  <si>
    <t>28/01/2026 18.14.06</t>
  </si>
  <si>
    <t>28/01/2026 18.36.51</t>
  </si>
  <si>
    <t>28/01/2026 21.05.21</t>
  </si>
  <si>
    <t>28/01/2026 23.29.24</t>
  </si>
  <si>
    <t>28/01/2026 19.18.10</t>
  </si>
  <si>
    <t>28/01/2026 17.54.38</t>
  </si>
  <si>
    <t>28/01/2026 18.00.10</t>
  </si>
  <si>
    <t>28/01/2026 18.03.21</t>
  </si>
  <si>
    <t>28/01/2026 18.18.03</t>
  </si>
  <si>
    <t>28/01/2026 18.18.07</t>
  </si>
  <si>
    <t>28/01/2026 18.21.53</t>
  </si>
  <si>
    <t>28/01/2026 17.53.51</t>
  </si>
  <si>
    <t>28/01/2026 19.21.44</t>
  </si>
  <si>
    <t>28/01/2026 21.48.06</t>
  </si>
  <si>
    <t>28/01/2026 17.51.03</t>
  </si>
  <si>
    <t>28/01/2026 17.53.14</t>
  </si>
  <si>
    <t>28/01/2026 17.53.24</t>
  </si>
  <si>
    <t>28/01/2026 17.58.24</t>
  </si>
  <si>
    <t>28/01/2026 17.58.59</t>
  </si>
  <si>
    <t>28/01/2026 17.59.16</t>
  </si>
  <si>
    <t>28/01/2026 18.20.55</t>
  </si>
  <si>
    <t>28/01/2026 19.15.28</t>
  </si>
  <si>
    <t>28/01/2026 19.34.47</t>
  </si>
  <si>
    <t>28/01/2026 19.50.56</t>
  </si>
  <si>
    <t>28/01/2026 20.53.54</t>
  </si>
  <si>
    <t>28/01/2026 23.05.03</t>
  </si>
  <si>
    <t>29/01/2026 8.47.17</t>
  </si>
  <si>
    <t>28/01/2026 18.02.44</t>
  </si>
  <si>
    <t>28/01/2026 18.18.21</t>
  </si>
  <si>
    <t>29/01/2026 15.15.14</t>
  </si>
  <si>
    <t>28/01/2026 19.50.13</t>
  </si>
  <si>
    <t>28/01/2026 18.17.23</t>
  </si>
  <si>
    <t>28/01/2026 18.52.36</t>
  </si>
  <si>
    <t>28/01/2026 21.56.11</t>
  </si>
  <si>
    <t>28/01/2026 17.58.50</t>
  </si>
  <si>
    <t>28/01/2026 18.57.17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</si>
</sst>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6" xfId="0" applyFill="1" applyBorder="1"/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0" fillId="2" borderId="10" xfId="0" applyFill="1" applyBorder="1"/>
    <xf numFmtId="0" fontId="0" fillId="3" borderId="5" xfId="0" applyFill="1" applyBorder="1"/>
    <xf numFmtId="0" fontId="1" fillId="2" borderId="10" xfId="0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2" borderId="29" xfId="0" applyFill="1" applyBorder="1" applyAlignment="1">
      <alignment vertical="center"/>
    </xf>
    <xf numFmtId="0" fontId="1" fillId="3" borderId="5" xfId="0" applyFont="1" applyFill="1" applyBorder="1" applyAlignment="1">
      <alignment horizontal="right" vertical="center"/>
    </xf>
    <xf numFmtId="0" fontId="0" fillId="2" borderId="16" xfId="0" applyFill="1" applyBorder="1" applyAlignment="1">
      <alignment horizontal="left" vertical="center"/>
    </xf>
    <xf numFmtId="0" fontId="1" fillId="3" borderId="30" xfId="0" applyFont="1" applyFill="1" applyBorder="1" applyAlignment="1">
      <alignment vertical="center"/>
    </xf>
    <xf numFmtId="0" fontId="0" fillId="2" borderId="31" xfId="0" applyFill="1" applyBorder="1" applyAlignment="1">
      <alignment horizontal="right" vertical="center"/>
    </xf>
    <xf numFmtId="0" fontId="1" fillId="3" borderId="32" xfId="0" applyFont="1" applyFill="1" applyBorder="1" applyAlignment="1">
      <alignment horizontal="right" vertical="center"/>
    </xf>
    <xf numFmtId="0" fontId="0" fillId="2" borderId="33" xfId="0" applyFill="1" applyBorder="1" applyAlignment="1">
      <alignment horizontal="left" vertical="center"/>
    </xf>
    <xf numFmtId="0" fontId="1" fillId="3" borderId="6" xfId="0" applyFont="1" applyFill="1" applyBorder="1" applyAlignment="1">
      <alignment horizontal="right" vertical="center"/>
    </xf>
    <xf numFmtId="0" fontId="0" fillId="2" borderId="17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34" xfId="0" applyBorder="1"/>
    <xf numFmtId="0" fontId="0" fillId="0" borderId="35" xfId="0" applyBorder="1"/>
    <xf numFmtId="0" fontId="0" fillId="2" borderId="36" xfId="0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NoiEScarpe_quantitativa!$C$3</c:f>
              <c:strCache>
                <c:ptCount val="1"/>
                <c:pt idx="0">
                  <c:v>yi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alpha val="50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4749855385521206"/>
                  <c:y val="-7.8493999444330248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NoiEScarpe_quantitativa!$B$4:$B$67</c:f>
              <c:numCache>
                <c:formatCode>General</c:formatCode>
                <c:ptCount val="64"/>
                <c:pt idx="0">
                  <c:v>30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73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85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95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110</c:v>
                </c:pt>
                <c:pt idx="40">
                  <c:v>110</c:v>
                </c:pt>
                <c:pt idx="41">
                  <c:v>119</c:v>
                </c:pt>
                <c:pt idx="42">
                  <c:v>120</c:v>
                </c:pt>
                <c:pt idx="43">
                  <c:v>120</c:v>
                </c:pt>
                <c:pt idx="44">
                  <c:v>120</c:v>
                </c:pt>
                <c:pt idx="45">
                  <c:v>120</c:v>
                </c:pt>
                <c:pt idx="46">
                  <c:v>120</c:v>
                </c:pt>
                <c:pt idx="47">
                  <c:v>120</c:v>
                </c:pt>
                <c:pt idx="48">
                  <c:v>120</c:v>
                </c:pt>
                <c:pt idx="49">
                  <c:v>120</c:v>
                </c:pt>
                <c:pt idx="50">
                  <c:v>120</c:v>
                </c:pt>
                <c:pt idx="51">
                  <c:v>120</c:v>
                </c:pt>
                <c:pt idx="52">
                  <c:v>120</c:v>
                </c:pt>
                <c:pt idx="53">
                  <c:v>120</c:v>
                </c:pt>
                <c:pt idx="54">
                  <c:v>120</c:v>
                </c:pt>
                <c:pt idx="55">
                  <c:v>130</c:v>
                </c:pt>
                <c:pt idx="56">
                  <c:v>130</c:v>
                </c:pt>
                <c:pt idx="57">
                  <c:v>130</c:v>
                </c:pt>
                <c:pt idx="58">
                  <c:v>140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185</c:v>
                </c:pt>
                <c:pt idx="63">
                  <c:v>230</c:v>
                </c:pt>
              </c:numCache>
            </c:numRef>
          </c:xVal>
          <c:yVal>
            <c:numRef>
              <c:f>NoiEScarpe_quantitativa!$C$4:$C$67</c:f>
              <c:numCache>
                <c:formatCode>General</c:formatCode>
                <c:ptCount val="64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7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5</c:v>
                </c:pt>
                <c:pt idx="30">
                  <c:v>8</c:v>
                </c:pt>
                <c:pt idx="31">
                  <c:v>10</c:v>
                </c:pt>
                <c:pt idx="32">
                  <c:v>6</c:v>
                </c:pt>
                <c:pt idx="33">
                  <c:v>8</c:v>
                </c:pt>
                <c:pt idx="34">
                  <c:v>9</c:v>
                </c:pt>
                <c:pt idx="35">
                  <c:v>8</c:v>
                </c:pt>
                <c:pt idx="36">
                  <c:v>7</c:v>
                </c:pt>
                <c:pt idx="37">
                  <c:v>9</c:v>
                </c:pt>
                <c:pt idx="38">
                  <c:v>8</c:v>
                </c:pt>
                <c:pt idx="39">
                  <c:v>10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10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9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9</c:v>
                </c:pt>
                <c:pt idx="52">
                  <c:v>8</c:v>
                </c:pt>
                <c:pt idx="53">
                  <c:v>10</c:v>
                </c:pt>
                <c:pt idx="54">
                  <c:v>8</c:v>
                </c:pt>
                <c:pt idx="55">
                  <c:v>9</c:v>
                </c:pt>
                <c:pt idx="56">
                  <c:v>9</c:v>
                </c:pt>
                <c:pt idx="57">
                  <c:v>10</c:v>
                </c:pt>
                <c:pt idx="58">
                  <c:v>8</c:v>
                </c:pt>
                <c:pt idx="59">
                  <c:v>8</c:v>
                </c:pt>
                <c:pt idx="60">
                  <c:v>10</c:v>
                </c:pt>
                <c:pt idx="61">
                  <c:v>8</c:v>
                </c:pt>
                <c:pt idx="62">
                  <c:v>9</c:v>
                </c:pt>
                <c:pt idx="63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B3-4587-84EC-8A964AEB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8725296"/>
        <c:axId val="1528725712"/>
      </c:scatterChart>
      <c:valAx>
        <c:axId val="152872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8725712"/>
        <c:crosses val="autoZero"/>
        <c:crossBetween val="midCat"/>
      </c:valAx>
      <c:valAx>
        <c:axId val="152872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28725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110219752054717"/>
          <c:y val="0.5272925168838738"/>
          <c:w val="0.22700218424883642"/>
          <c:h val="0.138313364825588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42411</xdr:colOff>
      <xdr:row>1</xdr:row>
      <xdr:rowOff>183987</xdr:rowOff>
    </xdr:from>
    <xdr:to>
      <xdr:col>19</xdr:col>
      <xdr:colOff>482600</xdr:colOff>
      <xdr:row>18</xdr:row>
      <xdr:rowOff>101600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15F5EAA-9DCB-46EC-AB80-4CF403634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FB97-9EAC-45A9-86F3-6D303B308B11}">
  <dimension ref="A1:E65"/>
  <sheetViews>
    <sheetView topLeftCell="A2" workbookViewId="0">
      <selection activeCell="B7" sqref="B7"/>
    </sheetView>
  </sheetViews>
  <sheetFormatPr defaultRowHeight="14.5" x14ac:dyDescent="0.35"/>
  <cols>
    <col min="1" max="1" width="22.81640625" bestFit="1" customWidth="1"/>
    <col min="2" max="2" width="24.08984375" bestFit="1" customWidth="1"/>
    <col min="3" max="3" width="51" bestFit="1" customWidth="1"/>
    <col min="4" max="4" width="36.26953125" bestFit="1" customWidth="1"/>
    <col min="5" max="5" width="28.36328125" bestFit="1" customWidth="1"/>
  </cols>
  <sheetData>
    <row r="1" spans="1:5" x14ac:dyDescent="0.35">
      <c r="A1" t="s">
        <v>38</v>
      </c>
      <c r="B1" t="s">
        <v>39</v>
      </c>
      <c r="C1" t="s">
        <v>40</v>
      </c>
      <c r="D1" t="s">
        <v>41</v>
      </c>
      <c r="E1" t="s">
        <v>42</v>
      </c>
    </row>
    <row r="2" spans="1:5" x14ac:dyDescent="0.35">
      <c r="A2" t="s">
        <v>43</v>
      </c>
      <c r="B2" t="s">
        <v>3</v>
      </c>
      <c r="C2" t="s">
        <v>15</v>
      </c>
      <c r="D2">
        <v>30</v>
      </c>
      <c r="E2">
        <v>8</v>
      </c>
    </row>
    <row r="3" spans="1:5" x14ac:dyDescent="0.35">
      <c r="A3" t="s">
        <v>44</v>
      </c>
      <c r="B3" t="s">
        <v>3</v>
      </c>
      <c r="C3" t="s">
        <v>15</v>
      </c>
      <c r="D3">
        <v>40</v>
      </c>
      <c r="E3">
        <v>7</v>
      </c>
    </row>
    <row r="4" spans="1:5" x14ac:dyDescent="0.35">
      <c r="A4" t="s">
        <v>45</v>
      </c>
      <c r="B4" t="s">
        <v>3</v>
      </c>
      <c r="C4" t="s">
        <v>10</v>
      </c>
      <c r="D4">
        <v>40</v>
      </c>
      <c r="E4">
        <v>8</v>
      </c>
    </row>
    <row r="5" spans="1:5" x14ac:dyDescent="0.35">
      <c r="A5" t="s">
        <v>46</v>
      </c>
      <c r="B5" t="s">
        <v>4</v>
      </c>
      <c r="C5" t="s">
        <v>10</v>
      </c>
      <c r="D5">
        <v>40</v>
      </c>
      <c r="E5">
        <v>7</v>
      </c>
    </row>
    <row r="6" spans="1:5" x14ac:dyDescent="0.35">
      <c r="A6" t="s">
        <v>47</v>
      </c>
      <c r="B6" t="s">
        <v>3</v>
      </c>
      <c r="C6" t="s">
        <v>10</v>
      </c>
      <c r="D6">
        <v>45</v>
      </c>
      <c r="E6">
        <v>8</v>
      </c>
    </row>
    <row r="7" spans="1:5" x14ac:dyDescent="0.35">
      <c r="A7" t="s">
        <v>48</v>
      </c>
      <c r="B7" t="s">
        <v>4</v>
      </c>
      <c r="C7" t="s">
        <v>15</v>
      </c>
      <c r="D7">
        <v>50</v>
      </c>
      <c r="E7">
        <v>8</v>
      </c>
    </row>
    <row r="8" spans="1:5" x14ac:dyDescent="0.35">
      <c r="A8" t="s">
        <v>49</v>
      </c>
      <c r="B8" t="s">
        <v>7</v>
      </c>
      <c r="C8" t="s">
        <v>14</v>
      </c>
      <c r="D8">
        <v>50</v>
      </c>
      <c r="E8">
        <v>10</v>
      </c>
    </row>
    <row r="9" spans="1:5" x14ac:dyDescent="0.35">
      <c r="A9" t="s">
        <v>50</v>
      </c>
      <c r="B9" t="s">
        <v>6</v>
      </c>
      <c r="C9" t="s">
        <v>15</v>
      </c>
      <c r="D9">
        <v>50</v>
      </c>
      <c r="E9">
        <v>8</v>
      </c>
    </row>
    <row r="10" spans="1:5" x14ac:dyDescent="0.35">
      <c r="A10" t="s">
        <v>51</v>
      </c>
      <c r="B10" t="s">
        <v>3</v>
      </c>
      <c r="C10" t="s">
        <v>10</v>
      </c>
      <c r="D10">
        <v>50</v>
      </c>
      <c r="E10">
        <v>8</v>
      </c>
    </row>
    <row r="11" spans="1:5" x14ac:dyDescent="0.35">
      <c r="A11" t="s">
        <v>52</v>
      </c>
      <c r="B11" t="s">
        <v>3</v>
      </c>
      <c r="C11" t="s">
        <v>12</v>
      </c>
      <c r="D11">
        <v>60</v>
      </c>
      <c r="E11">
        <v>8</v>
      </c>
    </row>
    <row r="12" spans="1:5" x14ac:dyDescent="0.35">
      <c r="A12" t="s">
        <v>53</v>
      </c>
      <c r="B12" t="s">
        <v>3</v>
      </c>
      <c r="C12" t="s">
        <v>10</v>
      </c>
      <c r="D12">
        <v>60</v>
      </c>
      <c r="E12">
        <v>7</v>
      </c>
    </row>
    <row r="13" spans="1:5" x14ac:dyDescent="0.35">
      <c r="A13" t="s">
        <v>54</v>
      </c>
      <c r="B13" t="s">
        <v>3</v>
      </c>
      <c r="C13" t="s">
        <v>9</v>
      </c>
      <c r="D13">
        <v>60</v>
      </c>
      <c r="E13">
        <v>8</v>
      </c>
    </row>
    <row r="14" spans="1:5" x14ac:dyDescent="0.35">
      <c r="A14" t="s">
        <v>55</v>
      </c>
      <c r="B14" t="s">
        <v>3</v>
      </c>
      <c r="C14" t="s">
        <v>9</v>
      </c>
      <c r="D14">
        <v>65</v>
      </c>
      <c r="E14">
        <v>9</v>
      </c>
    </row>
    <row r="15" spans="1:5" x14ac:dyDescent="0.35">
      <c r="A15" t="s">
        <v>56</v>
      </c>
      <c r="B15" t="s">
        <v>3</v>
      </c>
      <c r="C15" t="s">
        <v>10</v>
      </c>
      <c r="D15">
        <v>65</v>
      </c>
      <c r="E15">
        <v>9</v>
      </c>
    </row>
    <row r="16" spans="1:5" x14ac:dyDescent="0.35">
      <c r="A16" t="s">
        <v>57</v>
      </c>
      <c r="B16" t="s">
        <v>3</v>
      </c>
      <c r="C16" t="s">
        <v>10</v>
      </c>
      <c r="D16">
        <v>65</v>
      </c>
      <c r="E16">
        <v>8</v>
      </c>
    </row>
    <row r="17" spans="1:5" x14ac:dyDescent="0.35">
      <c r="A17" t="s">
        <v>58</v>
      </c>
      <c r="B17" t="s">
        <v>6</v>
      </c>
      <c r="C17" t="s">
        <v>14</v>
      </c>
      <c r="D17">
        <v>70</v>
      </c>
      <c r="E17">
        <v>9</v>
      </c>
    </row>
    <row r="18" spans="1:5" x14ac:dyDescent="0.35">
      <c r="A18" t="s">
        <v>59</v>
      </c>
      <c r="B18" t="s">
        <v>6</v>
      </c>
      <c r="C18" t="s">
        <v>15</v>
      </c>
      <c r="D18">
        <v>70</v>
      </c>
      <c r="E18">
        <v>9</v>
      </c>
    </row>
    <row r="19" spans="1:5" x14ac:dyDescent="0.35">
      <c r="A19" t="s">
        <v>60</v>
      </c>
      <c r="B19" t="s">
        <v>3</v>
      </c>
      <c r="C19" t="s">
        <v>10</v>
      </c>
      <c r="D19">
        <v>70</v>
      </c>
      <c r="E19">
        <v>8</v>
      </c>
    </row>
    <row r="20" spans="1:5" x14ac:dyDescent="0.35">
      <c r="A20" t="s">
        <v>61</v>
      </c>
      <c r="B20" t="s">
        <v>3</v>
      </c>
      <c r="C20" t="s">
        <v>9</v>
      </c>
      <c r="D20">
        <v>73</v>
      </c>
      <c r="E20">
        <v>8</v>
      </c>
    </row>
    <row r="21" spans="1:5" x14ac:dyDescent="0.35">
      <c r="A21" t="s">
        <v>62</v>
      </c>
      <c r="B21" t="s">
        <v>6</v>
      </c>
      <c r="C21" t="s">
        <v>11</v>
      </c>
      <c r="D21">
        <v>80</v>
      </c>
      <c r="E21">
        <v>9</v>
      </c>
    </row>
    <row r="22" spans="1:5" x14ac:dyDescent="0.35">
      <c r="A22" t="s">
        <v>63</v>
      </c>
      <c r="B22" t="s">
        <v>3</v>
      </c>
      <c r="C22" t="s">
        <v>10</v>
      </c>
      <c r="D22">
        <v>80</v>
      </c>
      <c r="E22">
        <v>10</v>
      </c>
    </row>
    <row r="23" spans="1:5" x14ac:dyDescent="0.35">
      <c r="A23" t="s">
        <v>64</v>
      </c>
      <c r="B23" t="s">
        <v>3</v>
      </c>
      <c r="C23" t="s">
        <v>12</v>
      </c>
      <c r="D23">
        <v>80</v>
      </c>
      <c r="E23">
        <v>9</v>
      </c>
    </row>
    <row r="24" spans="1:5" x14ac:dyDescent="0.35">
      <c r="A24" t="s">
        <v>65</v>
      </c>
      <c r="B24" t="s">
        <v>7</v>
      </c>
      <c r="C24" t="s">
        <v>11</v>
      </c>
      <c r="D24">
        <v>80</v>
      </c>
      <c r="E24">
        <v>6</v>
      </c>
    </row>
    <row r="25" spans="1:5" x14ac:dyDescent="0.35">
      <c r="A25" t="s">
        <v>66</v>
      </c>
      <c r="B25" t="s">
        <v>3</v>
      </c>
      <c r="C25" t="s">
        <v>15</v>
      </c>
      <c r="D25">
        <v>80</v>
      </c>
      <c r="E25">
        <v>10</v>
      </c>
    </row>
    <row r="26" spans="1:5" x14ac:dyDescent="0.35">
      <c r="A26" t="s">
        <v>67</v>
      </c>
      <c r="B26" t="s">
        <v>3</v>
      </c>
      <c r="C26" t="s">
        <v>9</v>
      </c>
      <c r="D26">
        <v>85</v>
      </c>
      <c r="E26">
        <v>7</v>
      </c>
    </row>
    <row r="27" spans="1:5" x14ac:dyDescent="0.35">
      <c r="A27" t="s">
        <v>68</v>
      </c>
      <c r="B27" t="s">
        <v>3</v>
      </c>
      <c r="C27" t="s">
        <v>10</v>
      </c>
      <c r="D27">
        <v>90</v>
      </c>
      <c r="E27">
        <v>9</v>
      </c>
    </row>
    <row r="28" spans="1:5" x14ac:dyDescent="0.35">
      <c r="A28" t="s">
        <v>69</v>
      </c>
      <c r="B28" t="s">
        <v>3</v>
      </c>
      <c r="C28" t="s">
        <v>9</v>
      </c>
      <c r="D28">
        <v>90</v>
      </c>
      <c r="E28">
        <v>9</v>
      </c>
    </row>
    <row r="29" spans="1:5" x14ac:dyDescent="0.35">
      <c r="A29" t="s">
        <v>70</v>
      </c>
      <c r="B29" t="s">
        <v>3</v>
      </c>
      <c r="C29" t="s">
        <v>10</v>
      </c>
      <c r="D29">
        <v>90</v>
      </c>
      <c r="E29">
        <v>8</v>
      </c>
    </row>
    <row r="30" spans="1:5" x14ac:dyDescent="0.35">
      <c r="A30" t="s">
        <v>71</v>
      </c>
      <c r="B30" t="s">
        <v>3</v>
      </c>
      <c r="C30" t="s">
        <v>10</v>
      </c>
      <c r="D30">
        <v>90</v>
      </c>
      <c r="E30">
        <v>8</v>
      </c>
    </row>
    <row r="31" spans="1:5" x14ac:dyDescent="0.35">
      <c r="A31" t="s">
        <v>72</v>
      </c>
      <c r="B31" t="s">
        <v>3</v>
      </c>
      <c r="C31" t="s">
        <v>9</v>
      </c>
      <c r="D31">
        <v>90</v>
      </c>
      <c r="E31">
        <v>5</v>
      </c>
    </row>
    <row r="32" spans="1:5" x14ac:dyDescent="0.35">
      <c r="A32" t="s">
        <v>73</v>
      </c>
      <c r="B32" t="s">
        <v>3</v>
      </c>
      <c r="C32" t="s">
        <v>13</v>
      </c>
      <c r="D32">
        <v>90</v>
      </c>
      <c r="E32">
        <v>8</v>
      </c>
    </row>
    <row r="33" spans="1:5" x14ac:dyDescent="0.35">
      <c r="A33" t="s">
        <v>74</v>
      </c>
      <c r="B33" t="s">
        <v>3</v>
      </c>
      <c r="C33" t="s">
        <v>9</v>
      </c>
      <c r="D33">
        <v>90</v>
      </c>
      <c r="E33">
        <v>10</v>
      </c>
    </row>
    <row r="34" spans="1:5" x14ac:dyDescent="0.35">
      <c r="A34" t="s">
        <v>75</v>
      </c>
      <c r="B34" t="s">
        <v>3</v>
      </c>
      <c r="C34" t="s">
        <v>9</v>
      </c>
      <c r="D34">
        <v>95</v>
      </c>
      <c r="E34">
        <v>6</v>
      </c>
    </row>
    <row r="35" spans="1:5" x14ac:dyDescent="0.35">
      <c r="A35" t="s">
        <v>76</v>
      </c>
      <c r="B35" t="s">
        <v>3</v>
      </c>
      <c r="C35" t="s">
        <v>13</v>
      </c>
      <c r="D35">
        <v>100</v>
      </c>
      <c r="E35">
        <v>8</v>
      </c>
    </row>
    <row r="36" spans="1:5" x14ac:dyDescent="0.35">
      <c r="A36" t="s">
        <v>77</v>
      </c>
      <c r="B36" t="s">
        <v>3</v>
      </c>
      <c r="C36" t="s">
        <v>9</v>
      </c>
      <c r="D36">
        <v>100</v>
      </c>
      <c r="E36">
        <v>9</v>
      </c>
    </row>
    <row r="37" spans="1:5" x14ac:dyDescent="0.35">
      <c r="A37" t="s">
        <v>78</v>
      </c>
      <c r="B37" t="s">
        <v>3</v>
      </c>
      <c r="C37" t="s">
        <v>9</v>
      </c>
      <c r="D37">
        <v>100</v>
      </c>
      <c r="E37">
        <v>8</v>
      </c>
    </row>
    <row r="38" spans="1:5" x14ac:dyDescent="0.35">
      <c r="A38" t="s">
        <v>79</v>
      </c>
      <c r="B38" t="s">
        <v>3</v>
      </c>
      <c r="C38" t="s">
        <v>9</v>
      </c>
      <c r="D38">
        <v>100</v>
      </c>
      <c r="E38">
        <v>7</v>
      </c>
    </row>
    <row r="39" spans="1:5" x14ac:dyDescent="0.35">
      <c r="A39" t="s">
        <v>80</v>
      </c>
      <c r="B39" t="s">
        <v>3</v>
      </c>
      <c r="C39" t="s">
        <v>9</v>
      </c>
      <c r="D39">
        <v>100</v>
      </c>
      <c r="E39">
        <v>9</v>
      </c>
    </row>
    <row r="40" spans="1:5" x14ac:dyDescent="0.35">
      <c r="A40" t="s">
        <v>81</v>
      </c>
      <c r="B40" t="s">
        <v>3</v>
      </c>
      <c r="C40" t="s">
        <v>9</v>
      </c>
      <c r="D40">
        <v>100</v>
      </c>
      <c r="E40">
        <v>8</v>
      </c>
    </row>
    <row r="41" spans="1:5" x14ac:dyDescent="0.35">
      <c r="A41" t="s">
        <v>82</v>
      </c>
      <c r="B41" t="s">
        <v>3</v>
      </c>
      <c r="C41" t="s">
        <v>9</v>
      </c>
      <c r="D41">
        <v>110</v>
      </c>
      <c r="E41">
        <v>10</v>
      </c>
    </row>
    <row r="42" spans="1:5" x14ac:dyDescent="0.35">
      <c r="A42" t="s">
        <v>83</v>
      </c>
      <c r="B42" t="s">
        <v>3</v>
      </c>
      <c r="C42" t="s">
        <v>10</v>
      </c>
      <c r="D42">
        <v>110</v>
      </c>
      <c r="E42">
        <v>9</v>
      </c>
    </row>
    <row r="43" spans="1:5" x14ac:dyDescent="0.35">
      <c r="A43" t="s">
        <v>84</v>
      </c>
      <c r="B43" t="s">
        <v>3</v>
      </c>
      <c r="C43" t="s">
        <v>9</v>
      </c>
      <c r="D43">
        <v>119</v>
      </c>
      <c r="E43">
        <v>9</v>
      </c>
    </row>
    <row r="44" spans="1:5" x14ac:dyDescent="0.35">
      <c r="A44" t="s">
        <v>85</v>
      </c>
      <c r="B44" t="s">
        <v>3</v>
      </c>
      <c r="C44" t="s">
        <v>9</v>
      </c>
      <c r="D44">
        <v>120</v>
      </c>
      <c r="E44">
        <v>9</v>
      </c>
    </row>
    <row r="45" spans="1:5" x14ac:dyDescent="0.35">
      <c r="A45" t="s">
        <v>86</v>
      </c>
      <c r="B45" t="s">
        <v>3</v>
      </c>
      <c r="C45" t="s">
        <v>9</v>
      </c>
      <c r="D45">
        <v>120</v>
      </c>
      <c r="E45">
        <v>10</v>
      </c>
    </row>
    <row r="46" spans="1:5" x14ac:dyDescent="0.35">
      <c r="A46" t="s">
        <v>87</v>
      </c>
      <c r="B46" t="s">
        <v>5</v>
      </c>
      <c r="C46" t="s">
        <v>9</v>
      </c>
      <c r="D46">
        <v>120</v>
      </c>
      <c r="E46">
        <v>8</v>
      </c>
    </row>
    <row r="47" spans="1:5" x14ac:dyDescent="0.35">
      <c r="A47" t="s">
        <v>88</v>
      </c>
      <c r="B47" t="s">
        <v>3</v>
      </c>
      <c r="C47" t="s">
        <v>9</v>
      </c>
      <c r="D47">
        <v>120</v>
      </c>
      <c r="E47">
        <v>8</v>
      </c>
    </row>
    <row r="48" spans="1:5" x14ac:dyDescent="0.35">
      <c r="A48" t="s">
        <v>89</v>
      </c>
      <c r="B48" t="s">
        <v>3</v>
      </c>
      <c r="C48" t="s">
        <v>9</v>
      </c>
      <c r="D48">
        <v>120</v>
      </c>
      <c r="E48">
        <v>8</v>
      </c>
    </row>
    <row r="49" spans="1:5" x14ac:dyDescent="0.35">
      <c r="A49" t="s">
        <v>90</v>
      </c>
      <c r="B49" t="s">
        <v>7</v>
      </c>
      <c r="C49" t="s">
        <v>15</v>
      </c>
      <c r="D49">
        <v>120</v>
      </c>
      <c r="E49">
        <v>9</v>
      </c>
    </row>
    <row r="50" spans="1:5" x14ac:dyDescent="0.35">
      <c r="A50" t="s">
        <v>91</v>
      </c>
      <c r="B50" t="s">
        <v>3</v>
      </c>
      <c r="C50" t="s">
        <v>9</v>
      </c>
      <c r="D50">
        <v>120</v>
      </c>
      <c r="E50">
        <v>8</v>
      </c>
    </row>
    <row r="51" spans="1:5" x14ac:dyDescent="0.35">
      <c r="A51" t="s">
        <v>92</v>
      </c>
      <c r="B51" t="s">
        <v>3</v>
      </c>
      <c r="C51" t="s">
        <v>9</v>
      </c>
      <c r="D51">
        <v>120</v>
      </c>
      <c r="E51">
        <v>9</v>
      </c>
    </row>
    <row r="52" spans="1:5" x14ac:dyDescent="0.35">
      <c r="A52" t="s">
        <v>93</v>
      </c>
      <c r="B52" t="s">
        <v>3</v>
      </c>
      <c r="C52" t="s">
        <v>9</v>
      </c>
      <c r="D52">
        <v>120</v>
      </c>
      <c r="E52">
        <v>10</v>
      </c>
    </row>
    <row r="53" spans="1:5" x14ac:dyDescent="0.35">
      <c r="A53" t="s">
        <v>94</v>
      </c>
      <c r="B53" t="s">
        <v>3</v>
      </c>
      <c r="C53" t="s">
        <v>10</v>
      </c>
      <c r="D53">
        <v>120</v>
      </c>
      <c r="E53">
        <v>9</v>
      </c>
    </row>
    <row r="54" spans="1:5" x14ac:dyDescent="0.35">
      <c r="A54" t="s">
        <v>95</v>
      </c>
      <c r="B54" t="s">
        <v>3</v>
      </c>
      <c r="C54" t="s">
        <v>9</v>
      </c>
      <c r="D54">
        <v>120</v>
      </c>
      <c r="E54">
        <v>8</v>
      </c>
    </row>
    <row r="55" spans="1:5" x14ac:dyDescent="0.35">
      <c r="A55" t="s">
        <v>96</v>
      </c>
      <c r="B55" t="s">
        <v>3</v>
      </c>
      <c r="C55" t="s">
        <v>9</v>
      </c>
      <c r="D55">
        <v>120</v>
      </c>
      <c r="E55">
        <v>10</v>
      </c>
    </row>
    <row r="56" spans="1:5" x14ac:dyDescent="0.35">
      <c r="A56" t="s">
        <v>97</v>
      </c>
      <c r="B56" t="s">
        <v>3</v>
      </c>
      <c r="C56" t="s">
        <v>9</v>
      </c>
      <c r="D56">
        <v>120</v>
      </c>
      <c r="E56">
        <v>8</v>
      </c>
    </row>
    <row r="57" spans="1:5" x14ac:dyDescent="0.35">
      <c r="A57" t="s">
        <v>98</v>
      </c>
      <c r="B57" t="s">
        <v>3</v>
      </c>
      <c r="C57" t="s">
        <v>9</v>
      </c>
      <c r="D57">
        <v>130</v>
      </c>
      <c r="E57">
        <v>9</v>
      </c>
    </row>
    <row r="58" spans="1:5" x14ac:dyDescent="0.35">
      <c r="A58" t="s">
        <v>99</v>
      </c>
      <c r="B58" t="s">
        <v>3</v>
      </c>
      <c r="C58" t="s">
        <v>9</v>
      </c>
      <c r="D58">
        <v>130</v>
      </c>
      <c r="E58">
        <v>9</v>
      </c>
    </row>
    <row r="59" spans="1:5" x14ac:dyDescent="0.35">
      <c r="A59" t="s">
        <v>100</v>
      </c>
      <c r="B59" t="s">
        <v>3</v>
      </c>
      <c r="C59" t="s">
        <v>9</v>
      </c>
      <c r="D59">
        <v>130</v>
      </c>
      <c r="E59">
        <v>10</v>
      </c>
    </row>
    <row r="60" spans="1:5" x14ac:dyDescent="0.35">
      <c r="A60" t="s">
        <v>101</v>
      </c>
      <c r="B60" t="s">
        <v>3</v>
      </c>
      <c r="C60" t="s">
        <v>9</v>
      </c>
      <c r="D60">
        <v>140</v>
      </c>
      <c r="E60">
        <v>8</v>
      </c>
    </row>
    <row r="61" spans="1:5" x14ac:dyDescent="0.35">
      <c r="A61" t="s">
        <v>102</v>
      </c>
      <c r="B61" t="s">
        <v>3</v>
      </c>
      <c r="C61" t="s">
        <v>9</v>
      </c>
      <c r="D61">
        <v>150</v>
      </c>
      <c r="E61">
        <v>8</v>
      </c>
    </row>
    <row r="62" spans="1:5" x14ac:dyDescent="0.35">
      <c r="A62" t="s">
        <v>103</v>
      </c>
      <c r="B62" t="s">
        <v>3</v>
      </c>
      <c r="C62" t="s">
        <v>10</v>
      </c>
      <c r="D62">
        <v>150</v>
      </c>
      <c r="E62">
        <v>10</v>
      </c>
    </row>
    <row r="63" spans="1:5" x14ac:dyDescent="0.35">
      <c r="A63" t="s">
        <v>104</v>
      </c>
      <c r="B63" t="s">
        <v>3</v>
      </c>
      <c r="C63" t="s">
        <v>9</v>
      </c>
      <c r="D63">
        <v>150</v>
      </c>
      <c r="E63">
        <v>8</v>
      </c>
    </row>
    <row r="64" spans="1:5" x14ac:dyDescent="0.35">
      <c r="A64" t="s">
        <v>105</v>
      </c>
      <c r="B64" t="s">
        <v>3</v>
      </c>
      <c r="C64" t="s">
        <v>11</v>
      </c>
      <c r="D64">
        <v>185</v>
      </c>
      <c r="E64">
        <v>9</v>
      </c>
    </row>
    <row r="65" spans="1:5" x14ac:dyDescent="0.35">
      <c r="A65" t="s">
        <v>106</v>
      </c>
      <c r="B65" t="s">
        <v>3</v>
      </c>
      <c r="C65" t="s">
        <v>9</v>
      </c>
      <c r="D65">
        <v>230</v>
      </c>
      <c r="E65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081-E67E-451F-8C85-EE633E02F70E}">
  <dimension ref="B1:R24"/>
  <sheetViews>
    <sheetView tabSelected="1" zoomScaleNormal="100" workbookViewId="0">
      <selection activeCell="K8" sqref="K8"/>
    </sheetView>
  </sheetViews>
  <sheetFormatPr defaultRowHeight="14.5" x14ac:dyDescent="0.35"/>
  <cols>
    <col min="1" max="1" width="2.81640625" style="1" customWidth="1"/>
    <col min="2" max="2" width="13.54296875" style="1" customWidth="1"/>
    <col min="3" max="3" width="13.90625" style="1" bestFit="1" customWidth="1"/>
    <col min="4" max="4" width="13.1796875" style="1" bestFit="1" customWidth="1"/>
    <col min="5" max="5" width="12.81640625" style="1" bestFit="1" customWidth="1"/>
    <col min="6" max="7" width="12.6328125" style="1" customWidth="1"/>
    <col min="8" max="8" width="11.90625" style="1" customWidth="1"/>
    <col min="9" max="9" width="2.90625" style="1" customWidth="1"/>
    <col min="10" max="10" width="13.7265625" style="1" customWidth="1"/>
    <col min="11" max="11" width="13.1796875" style="1" bestFit="1" customWidth="1"/>
    <col min="12" max="13" width="12.81640625" style="1" bestFit="1" customWidth="1"/>
    <col min="14" max="14" width="13.1796875" style="1" bestFit="1" customWidth="1"/>
    <col min="15" max="15" width="13.1796875" style="1" customWidth="1"/>
    <col min="16" max="16" width="11.54296875" style="1" customWidth="1"/>
    <col min="17" max="17" width="3.08984375" style="1" customWidth="1"/>
    <col min="18" max="18" width="11.453125" style="1" customWidth="1"/>
    <col min="19" max="21" width="12.36328125" style="1" bestFit="1" customWidth="1"/>
    <col min="22" max="22" width="12" style="1" customWidth="1"/>
    <col min="23" max="23" width="3.26953125" style="1" customWidth="1"/>
    <col min="24" max="24" width="11.7265625" style="1" bestFit="1" customWidth="1"/>
    <col min="25" max="27" width="11.81640625" style="1" bestFit="1" customWidth="1"/>
    <col min="28" max="28" width="12" style="1" customWidth="1"/>
    <col min="29" max="16384" width="8.7265625" style="1"/>
  </cols>
  <sheetData>
    <row r="1" spans="2:16" ht="15" thickBot="1" x14ac:dyDescent="0.4"/>
    <row r="2" spans="2:16" ht="15" thickBot="1" x14ac:dyDescent="0.4">
      <c r="B2" s="47" t="s">
        <v>0</v>
      </c>
      <c r="C2" s="48"/>
      <c r="D2" s="48"/>
      <c r="E2" s="48"/>
      <c r="F2" s="49"/>
      <c r="G2" s="49"/>
      <c r="H2" s="50"/>
      <c r="J2" s="47" t="s">
        <v>1</v>
      </c>
      <c r="K2" s="48"/>
      <c r="L2" s="48"/>
      <c r="M2" s="48"/>
      <c r="N2" s="49"/>
      <c r="O2" s="49"/>
      <c r="P2" s="50"/>
    </row>
    <row r="3" spans="2:16" ht="28.5" customHeight="1" thickBot="1" x14ac:dyDescent="0.4"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4" t="s">
        <v>8</v>
      </c>
      <c r="J3" s="4" t="s">
        <v>2</v>
      </c>
      <c r="K3" s="5" t="s">
        <v>3</v>
      </c>
      <c r="L3" s="5" t="s">
        <v>4</v>
      </c>
      <c r="M3" s="5" t="s">
        <v>5</v>
      </c>
      <c r="N3" s="6" t="s">
        <v>6</v>
      </c>
      <c r="O3" s="7" t="s">
        <v>7</v>
      </c>
      <c r="P3" s="4" t="s">
        <v>8</v>
      </c>
    </row>
    <row r="4" spans="2:16" x14ac:dyDescent="0.35">
      <c r="B4" s="8" t="s">
        <v>9</v>
      </c>
      <c r="C4" s="9">
        <f>COUNTIFS(NoiEScarpe_risposte!$C:$C, $B4, NoiEScarpe_risposte!$B:$B, C$3)</f>
        <v>32</v>
      </c>
      <c r="D4" s="9">
        <f>COUNTIFS(NoiEScarpe_risposte!$C:$C, $B4, NoiEScarpe_risposte!$B:$B, D$3)</f>
        <v>0</v>
      </c>
      <c r="E4" s="9">
        <f>COUNTIFS(NoiEScarpe_risposte!$C:$C, $B4, NoiEScarpe_risposte!$B:$B, E$3)</f>
        <v>1</v>
      </c>
      <c r="F4" s="9">
        <f>COUNTIFS(NoiEScarpe_risposte!$C:$C, $B4, NoiEScarpe_risposte!$B:$B, F$3)</f>
        <v>0</v>
      </c>
      <c r="G4" s="9">
        <f>COUNTIFS(NoiEScarpe_risposte!$C:$C, $B4, NoiEScarpe_risposte!$B:$B, G$3)</f>
        <v>0</v>
      </c>
      <c r="H4" s="10">
        <f>SUM(C4:G4)</f>
        <v>33</v>
      </c>
      <c r="J4" s="8" t="str">
        <f>$B4</f>
        <v>Nike</v>
      </c>
      <c r="K4" s="9">
        <f>$H4*C$11/$H$11</f>
        <v>27.84375</v>
      </c>
      <c r="L4" s="9">
        <f>$H4*D$11/$H$11</f>
        <v>1.03125</v>
      </c>
      <c r="M4" s="9">
        <f>$H4*E$11/$H$11</f>
        <v>0.515625</v>
      </c>
      <c r="N4" s="9">
        <f>$H4*F$11/$H$11</f>
        <v>2.0625</v>
      </c>
      <c r="O4" s="9">
        <f>$H4*G$11/$H$11</f>
        <v>1.546875</v>
      </c>
      <c r="P4" s="10">
        <f>SUM(K4:O4)</f>
        <v>33</v>
      </c>
    </row>
    <row r="5" spans="2:16" x14ac:dyDescent="0.35">
      <c r="B5" s="8" t="s">
        <v>10</v>
      </c>
      <c r="C5" s="9">
        <f>COUNTIFS(NoiEScarpe_risposte!$C:$C, $B5, NoiEScarpe_risposte!$B:$B, C$3)</f>
        <v>14</v>
      </c>
      <c r="D5" s="9">
        <f>COUNTIFS(NoiEScarpe_risposte!$C:$C, $B5, NoiEScarpe_risposte!$B:$B, D$3)</f>
        <v>1</v>
      </c>
      <c r="E5" s="9">
        <f>COUNTIFS(NoiEScarpe_risposte!$C:$C, $B5, NoiEScarpe_risposte!$B:$B, E$3)</f>
        <v>0</v>
      </c>
      <c r="F5" s="9">
        <f>COUNTIFS(NoiEScarpe_risposte!$C:$C, $B5, NoiEScarpe_risposte!$B:$B, F$3)</f>
        <v>0</v>
      </c>
      <c r="G5" s="9">
        <f>COUNTIFS(NoiEScarpe_risposte!$C:$C, $B5, NoiEScarpe_risposte!$B:$B, G$3)</f>
        <v>0</v>
      </c>
      <c r="H5" s="10">
        <f t="shared" ref="H5:H10" si="0">SUM(C5:G5)</f>
        <v>15</v>
      </c>
      <c r="J5" s="8" t="str">
        <f t="shared" ref="J5:J10" si="1">$B5</f>
        <v>Adidas</v>
      </c>
      <c r="K5" s="9">
        <f t="shared" ref="K5:O10" si="2">$H5*C$11/$H$11</f>
        <v>12.65625</v>
      </c>
      <c r="L5" s="9">
        <f t="shared" si="2"/>
        <v>0.46875</v>
      </c>
      <c r="M5" s="9">
        <f t="shared" si="2"/>
        <v>0.234375</v>
      </c>
      <c r="N5" s="9">
        <f t="shared" si="2"/>
        <v>0.9375</v>
      </c>
      <c r="O5" s="9">
        <f t="shared" si="2"/>
        <v>0.703125</v>
      </c>
      <c r="P5" s="10">
        <f t="shared" ref="P5:P10" si="3">SUM(K5:O5)</f>
        <v>15</v>
      </c>
    </row>
    <row r="6" spans="2:16" x14ac:dyDescent="0.35">
      <c r="B6" s="8" t="s">
        <v>11</v>
      </c>
      <c r="C6" s="9">
        <f>COUNTIFS(NoiEScarpe_risposte!$C:$C, $B6, NoiEScarpe_risposte!$B:$B, C$3)</f>
        <v>1</v>
      </c>
      <c r="D6" s="9">
        <f>COUNTIFS(NoiEScarpe_risposte!$C:$C, $B6, NoiEScarpe_risposte!$B:$B, D$3)</f>
        <v>0</v>
      </c>
      <c r="E6" s="9">
        <f>COUNTIFS(NoiEScarpe_risposte!$C:$C, $B6, NoiEScarpe_risposte!$B:$B, E$3)</f>
        <v>0</v>
      </c>
      <c r="F6" s="9">
        <f>COUNTIFS(NoiEScarpe_risposte!$C:$C, $B6, NoiEScarpe_risposte!$B:$B, F$3)</f>
        <v>1</v>
      </c>
      <c r="G6" s="9">
        <f>COUNTIFS(NoiEScarpe_risposte!$C:$C, $B6, NoiEScarpe_risposte!$B:$B, G$3)</f>
        <v>1</v>
      </c>
      <c r="H6" s="10">
        <f t="shared" si="0"/>
        <v>3</v>
      </c>
      <c r="J6" s="8" t="str">
        <f t="shared" si="1"/>
        <v>Asics</v>
      </c>
      <c r="K6" s="9">
        <f t="shared" si="2"/>
        <v>2.53125</v>
      </c>
      <c r="L6" s="9">
        <f t="shared" si="2"/>
        <v>9.375E-2</v>
      </c>
      <c r="M6" s="9">
        <f t="shared" si="2"/>
        <v>4.6875E-2</v>
      </c>
      <c r="N6" s="9">
        <f t="shared" si="2"/>
        <v>0.1875</v>
      </c>
      <c r="O6" s="9">
        <f t="shared" si="2"/>
        <v>0.140625</v>
      </c>
      <c r="P6" s="10">
        <f t="shared" si="3"/>
        <v>3</v>
      </c>
    </row>
    <row r="7" spans="2:16" x14ac:dyDescent="0.35">
      <c r="B7" s="8" t="s">
        <v>12</v>
      </c>
      <c r="C7" s="9">
        <f>COUNTIFS(NoiEScarpe_risposte!$C:$C, $B7, NoiEScarpe_risposte!$B:$B, C$3)</f>
        <v>2</v>
      </c>
      <c r="D7" s="9">
        <f>COUNTIFS(NoiEScarpe_risposte!$C:$C, $B7, NoiEScarpe_risposte!$B:$B, D$3)</f>
        <v>0</v>
      </c>
      <c r="E7" s="9">
        <f>COUNTIFS(NoiEScarpe_risposte!$C:$C, $B7, NoiEScarpe_risposte!$B:$B, E$3)</f>
        <v>0</v>
      </c>
      <c r="F7" s="9">
        <f>COUNTIFS(NoiEScarpe_risposte!$C:$C, $B7, NoiEScarpe_risposte!$B:$B, F$3)</f>
        <v>0</v>
      </c>
      <c r="G7" s="9">
        <f>COUNTIFS(NoiEScarpe_risposte!$C:$C, $B7, NoiEScarpe_risposte!$B:$B, G$3)</f>
        <v>0</v>
      </c>
      <c r="H7" s="10">
        <f t="shared" si="0"/>
        <v>2</v>
      </c>
      <c r="J7" s="8" t="str">
        <f t="shared" si="1"/>
        <v>New Balance</v>
      </c>
      <c r="K7" s="9">
        <f>$H7*C$11/$H$11</f>
        <v>1.6875</v>
      </c>
      <c r="L7" s="9">
        <f t="shared" si="2"/>
        <v>6.25E-2</v>
      </c>
      <c r="M7" s="9">
        <f t="shared" si="2"/>
        <v>3.125E-2</v>
      </c>
      <c r="N7" s="9">
        <f t="shared" si="2"/>
        <v>0.125</v>
      </c>
      <c r="O7" s="9">
        <f t="shared" si="2"/>
        <v>9.375E-2</v>
      </c>
      <c r="P7" s="10">
        <f t="shared" si="3"/>
        <v>2</v>
      </c>
    </row>
    <row r="8" spans="2:16" ht="29" x14ac:dyDescent="0.35">
      <c r="B8" s="8" t="s">
        <v>13</v>
      </c>
      <c r="C8" s="9">
        <f>COUNTIFS(NoiEScarpe_risposte!$C:$C, $B8, NoiEScarpe_risposte!$B:$B, C$3)</f>
        <v>2</v>
      </c>
      <c r="D8" s="9">
        <f>COUNTIFS(NoiEScarpe_risposte!$C:$C, $B8, NoiEScarpe_risposte!$B:$B, D$3)</f>
        <v>0</v>
      </c>
      <c r="E8" s="9">
        <f>COUNTIFS(NoiEScarpe_risposte!$C:$C, $B8, NoiEScarpe_risposte!$B:$B, E$3)</f>
        <v>0</v>
      </c>
      <c r="F8" s="9">
        <f>COUNTIFS(NoiEScarpe_risposte!$C:$C, $B8, NoiEScarpe_risposte!$B:$B, F$3)</f>
        <v>0</v>
      </c>
      <c r="G8" s="9">
        <f>COUNTIFS(NoiEScarpe_risposte!$C:$C, $B8, NoiEScarpe_risposte!$B:$B, G$3)</f>
        <v>0</v>
      </c>
      <c r="H8" s="10">
        <f t="shared" si="0"/>
        <v>2</v>
      </c>
      <c r="J8" s="8" t="str">
        <f t="shared" si="1"/>
        <v>Converse / Vans</v>
      </c>
      <c r="K8" s="9">
        <f t="shared" si="2"/>
        <v>1.6875</v>
      </c>
      <c r="L8" s="9">
        <f t="shared" si="2"/>
        <v>6.25E-2</v>
      </c>
      <c r="M8" s="9">
        <f t="shared" si="2"/>
        <v>3.125E-2</v>
      </c>
      <c r="N8" s="9">
        <f t="shared" si="2"/>
        <v>0.125</v>
      </c>
      <c r="O8" s="9">
        <f t="shared" si="2"/>
        <v>9.375E-2</v>
      </c>
      <c r="P8" s="10">
        <f t="shared" si="3"/>
        <v>2</v>
      </c>
    </row>
    <row r="9" spans="2:16" x14ac:dyDescent="0.35">
      <c r="B9" s="11" t="s">
        <v>14</v>
      </c>
      <c r="C9" s="9">
        <f>COUNTIFS(NoiEScarpe_risposte!$C:$C, $B9, NoiEScarpe_risposte!$B:$B, C$3)</f>
        <v>0</v>
      </c>
      <c r="D9" s="9">
        <f>COUNTIFS(NoiEScarpe_risposte!$C:$C, $B9, NoiEScarpe_risposte!$B:$B, D$3)</f>
        <v>0</v>
      </c>
      <c r="E9" s="9">
        <f>COUNTIFS(NoiEScarpe_risposte!$C:$C, $B9, NoiEScarpe_risposte!$B:$B, E$3)</f>
        <v>0</v>
      </c>
      <c r="F9" s="9">
        <f>COUNTIFS(NoiEScarpe_risposte!$C:$C, $B9, NoiEScarpe_risposte!$B:$B, F$3)</f>
        <v>1</v>
      </c>
      <c r="G9" s="9">
        <f>COUNTIFS(NoiEScarpe_risposte!$C:$C, $B9, NoiEScarpe_risposte!$B:$B, G$3)</f>
        <v>1</v>
      </c>
      <c r="H9" s="10">
        <f t="shared" si="0"/>
        <v>2</v>
      </c>
      <c r="J9" s="8" t="str">
        <f t="shared" si="1"/>
        <v>Scarpa Classica</v>
      </c>
      <c r="K9" s="9">
        <f t="shared" si="2"/>
        <v>1.6875</v>
      </c>
      <c r="L9" s="9">
        <f t="shared" si="2"/>
        <v>6.25E-2</v>
      </c>
      <c r="M9" s="9">
        <f t="shared" si="2"/>
        <v>3.125E-2</v>
      </c>
      <c r="N9" s="9">
        <f t="shared" si="2"/>
        <v>0.125</v>
      </c>
      <c r="O9" s="9">
        <f t="shared" si="2"/>
        <v>9.375E-2</v>
      </c>
      <c r="P9" s="10">
        <f t="shared" si="3"/>
        <v>2</v>
      </c>
    </row>
    <row r="10" spans="2:16" ht="15" thickBot="1" x14ac:dyDescent="0.4">
      <c r="B10" s="12" t="s">
        <v>15</v>
      </c>
      <c r="C10" s="9">
        <f>COUNTIFS(NoiEScarpe_risposte!$C:$C, $B10, NoiEScarpe_risposte!$B:$B, C$3)</f>
        <v>3</v>
      </c>
      <c r="D10" s="9">
        <f>COUNTIFS(NoiEScarpe_risposte!$C:$C, $B10, NoiEScarpe_risposte!$B:$B, D$3)</f>
        <v>1</v>
      </c>
      <c r="E10" s="9">
        <f>COUNTIFS(NoiEScarpe_risposte!$C:$C, $B10, NoiEScarpe_risposte!$B:$B, E$3)</f>
        <v>0</v>
      </c>
      <c r="F10" s="9">
        <f>COUNTIFS(NoiEScarpe_risposte!$C:$C, $B10, NoiEScarpe_risposte!$B:$B, F$3)</f>
        <v>2</v>
      </c>
      <c r="G10" s="9">
        <f>COUNTIFS(NoiEScarpe_risposte!$C:$C, $B10, NoiEScarpe_risposte!$B:$B, G$3)</f>
        <v>1</v>
      </c>
      <c r="H10" s="10">
        <f t="shared" si="0"/>
        <v>7</v>
      </c>
      <c r="J10" s="8" t="str">
        <f t="shared" si="1"/>
        <v>Altro</v>
      </c>
      <c r="K10" s="9">
        <f t="shared" si="2"/>
        <v>5.90625</v>
      </c>
      <c r="L10" s="9">
        <f t="shared" si="2"/>
        <v>0.21875</v>
      </c>
      <c r="M10" s="9">
        <f t="shared" si="2"/>
        <v>0.109375</v>
      </c>
      <c r="N10" s="9">
        <f t="shared" si="2"/>
        <v>0.4375</v>
      </c>
      <c r="O10" s="9">
        <f t="shared" si="2"/>
        <v>0.328125</v>
      </c>
      <c r="P10" s="10">
        <f t="shared" si="3"/>
        <v>7</v>
      </c>
    </row>
    <row r="11" spans="2:16" ht="28.5" customHeight="1" thickBot="1" x14ac:dyDescent="0.4">
      <c r="B11" s="4" t="s">
        <v>8</v>
      </c>
      <c r="C11" s="13">
        <f>SUM(C4:C10)</f>
        <v>54</v>
      </c>
      <c r="D11" s="13">
        <f t="shared" ref="D11:G11" si="4">SUM(D4:D10)</f>
        <v>2</v>
      </c>
      <c r="E11" s="13">
        <f t="shared" si="4"/>
        <v>1</v>
      </c>
      <c r="F11" s="13">
        <f t="shared" si="4"/>
        <v>4</v>
      </c>
      <c r="G11" s="13">
        <f t="shared" si="4"/>
        <v>3</v>
      </c>
      <c r="H11" s="14">
        <f>SUM(H4:H10)</f>
        <v>64</v>
      </c>
      <c r="J11" s="4" t="s">
        <v>8</v>
      </c>
      <c r="K11" s="13">
        <f>SUM(K4:K10)</f>
        <v>54</v>
      </c>
      <c r="L11" s="13">
        <f t="shared" ref="L11:O11" si="5">SUM(L4:L10)</f>
        <v>2</v>
      </c>
      <c r="M11" s="13">
        <f t="shared" si="5"/>
        <v>1</v>
      </c>
      <c r="N11" s="13">
        <f t="shared" si="5"/>
        <v>4</v>
      </c>
      <c r="O11" s="13">
        <f t="shared" si="5"/>
        <v>3</v>
      </c>
      <c r="P11" s="14">
        <f>SUM(P4:P10)</f>
        <v>64</v>
      </c>
    </row>
    <row r="12" spans="2:16" ht="15" thickBot="1" x14ac:dyDescent="0.4"/>
    <row r="13" spans="2:16" ht="15" thickBot="1" x14ac:dyDescent="0.4">
      <c r="B13" s="51" t="s">
        <v>16</v>
      </c>
      <c r="C13" s="52"/>
      <c r="D13" s="52"/>
      <c r="E13" s="52"/>
      <c r="F13" s="52"/>
      <c r="G13" s="53"/>
      <c r="J13" s="54" t="s">
        <v>16</v>
      </c>
      <c r="K13" s="55"/>
      <c r="L13" s="55"/>
      <c r="M13" s="55"/>
      <c r="N13" s="55"/>
      <c r="O13" s="56"/>
    </row>
    <row r="14" spans="2:16" ht="18" customHeight="1" thickBot="1" x14ac:dyDescent="0.4">
      <c r="B14" s="4" t="s">
        <v>2</v>
      </c>
      <c r="C14" s="15" t="str">
        <f>$C$3</f>
        <v>15 - 24</v>
      </c>
      <c r="D14" s="5" t="str">
        <f>$D$3</f>
        <v>25 - 34</v>
      </c>
      <c r="E14" s="6" t="str">
        <f>M3</f>
        <v>35 - 44</v>
      </c>
      <c r="F14" s="6" t="str">
        <f>N3</f>
        <v>45 - 54</v>
      </c>
      <c r="G14" s="7" t="str">
        <f>O3</f>
        <v>55 - 64+</v>
      </c>
      <c r="J14" s="4" t="s">
        <v>2</v>
      </c>
      <c r="K14" s="5" t="s">
        <v>3</v>
      </c>
      <c r="L14" s="5" t="s">
        <v>4</v>
      </c>
      <c r="M14" s="5" t="s">
        <v>5</v>
      </c>
      <c r="N14" s="6" t="s">
        <v>6</v>
      </c>
      <c r="O14" s="7" t="s">
        <v>7</v>
      </c>
    </row>
    <row r="15" spans="2:16" x14ac:dyDescent="0.35">
      <c r="B15" s="8" t="str">
        <f>$B4</f>
        <v>Nike</v>
      </c>
      <c r="C15" s="9">
        <f>C4-K4</f>
        <v>4.15625</v>
      </c>
      <c r="D15" s="9">
        <f t="shared" ref="D15:G21" si="6">D4-L4</f>
        <v>-1.03125</v>
      </c>
      <c r="E15" s="9">
        <f t="shared" si="6"/>
        <v>0.484375</v>
      </c>
      <c r="F15" s="9">
        <f t="shared" si="6"/>
        <v>-2.0625</v>
      </c>
      <c r="G15" s="16">
        <f>G4-O4</f>
        <v>-1.546875</v>
      </c>
      <c r="J15" s="8" t="str">
        <f>$B4</f>
        <v>Nike</v>
      </c>
      <c r="K15" s="9">
        <f>C15^2/K4</f>
        <v>0.62040544332211001</v>
      </c>
      <c r="L15" s="9">
        <f t="shared" ref="L15:O21" si="7">D15^2/L4</f>
        <v>1.03125</v>
      </c>
      <c r="M15" s="9">
        <f t="shared" si="7"/>
        <v>0.45501893939393939</v>
      </c>
      <c r="N15" s="9">
        <f t="shared" si="7"/>
        <v>2.0625</v>
      </c>
      <c r="O15" s="16">
        <f t="shared" si="7"/>
        <v>1.546875</v>
      </c>
    </row>
    <row r="16" spans="2:16" x14ac:dyDescent="0.35">
      <c r="B16" s="8" t="str">
        <f t="shared" ref="B16:B21" si="8">$B5</f>
        <v>Adidas</v>
      </c>
      <c r="C16" s="9">
        <f t="shared" ref="C16:C21" si="9">C5-K5</f>
        <v>1.34375</v>
      </c>
      <c r="D16" s="9">
        <f t="shared" si="6"/>
        <v>0.53125</v>
      </c>
      <c r="E16" s="9">
        <f t="shared" si="6"/>
        <v>-0.234375</v>
      </c>
      <c r="F16" s="9">
        <f t="shared" si="6"/>
        <v>-0.9375</v>
      </c>
      <c r="G16" s="16">
        <f t="shared" si="6"/>
        <v>-0.703125</v>
      </c>
      <c r="J16" s="8" t="str">
        <f t="shared" ref="J16:J21" si="10">$B5</f>
        <v>Adidas</v>
      </c>
      <c r="K16" s="9">
        <f t="shared" ref="K16:K21" si="11">C16^2/K5</f>
        <v>0.14266975308641974</v>
      </c>
      <c r="L16" s="9">
        <f t="shared" si="7"/>
        <v>0.6020833333333333</v>
      </c>
      <c r="M16" s="9">
        <f t="shared" si="7"/>
        <v>0.234375</v>
      </c>
      <c r="N16" s="9">
        <f t="shared" si="7"/>
        <v>0.9375</v>
      </c>
      <c r="O16" s="16">
        <f t="shared" si="7"/>
        <v>0.703125</v>
      </c>
    </row>
    <row r="17" spans="2:18" x14ac:dyDescent="0.35">
      <c r="B17" s="8" t="str">
        <f t="shared" si="8"/>
        <v>Asics</v>
      </c>
      <c r="C17" s="9">
        <f t="shared" si="9"/>
        <v>-1.53125</v>
      </c>
      <c r="D17" s="9">
        <f t="shared" si="6"/>
        <v>-9.375E-2</v>
      </c>
      <c r="E17" s="9">
        <f t="shared" si="6"/>
        <v>-4.6875E-2</v>
      </c>
      <c r="F17" s="9">
        <f t="shared" si="6"/>
        <v>0.8125</v>
      </c>
      <c r="G17" s="16">
        <f t="shared" si="6"/>
        <v>0.859375</v>
      </c>
      <c r="J17" s="8" t="str">
        <f t="shared" si="10"/>
        <v>Asics</v>
      </c>
      <c r="K17" s="9">
        <f t="shared" si="11"/>
        <v>0.92631172839506171</v>
      </c>
      <c r="L17" s="9">
        <f t="shared" si="7"/>
        <v>9.375E-2</v>
      </c>
      <c r="M17" s="9">
        <f t="shared" si="7"/>
        <v>4.6875E-2</v>
      </c>
      <c r="N17" s="9">
        <f t="shared" si="7"/>
        <v>3.5208333333333335</v>
      </c>
      <c r="O17" s="16">
        <f t="shared" si="7"/>
        <v>5.2517361111111107</v>
      </c>
      <c r="R17" s="1" t="s">
        <v>17</v>
      </c>
    </row>
    <row r="18" spans="2:18" x14ac:dyDescent="0.35">
      <c r="B18" s="8" t="str">
        <f t="shared" si="8"/>
        <v>New Balance</v>
      </c>
      <c r="C18" s="9">
        <f t="shared" si="9"/>
        <v>0.3125</v>
      </c>
      <c r="D18" s="9">
        <f t="shared" si="6"/>
        <v>-6.25E-2</v>
      </c>
      <c r="E18" s="9">
        <f t="shared" si="6"/>
        <v>-3.125E-2</v>
      </c>
      <c r="F18" s="9">
        <f t="shared" si="6"/>
        <v>-0.125</v>
      </c>
      <c r="G18" s="16">
        <f t="shared" si="6"/>
        <v>-9.375E-2</v>
      </c>
      <c r="J18" s="8" t="str">
        <f t="shared" si="10"/>
        <v>New Balance</v>
      </c>
      <c r="K18" s="9">
        <f t="shared" si="11"/>
        <v>5.7870370370370371E-2</v>
      </c>
      <c r="L18" s="9">
        <f t="shared" si="7"/>
        <v>6.25E-2</v>
      </c>
      <c r="M18" s="9">
        <f t="shared" si="7"/>
        <v>3.125E-2</v>
      </c>
      <c r="N18" s="9">
        <f t="shared" si="7"/>
        <v>0.125</v>
      </c>
      <c r="O18" s="16">
        <f t="shared" si="7"/>
        <v>9.375E-2</v>
      </c>
    </row>
    <row r="19" spans="2:18" ht="29" x14ac:dyDescent="0.35">
      <c r="B19" s="8" t="str">
        <f t="shared" si="8"/>
        <v>Converse / Vans</v>
      </c>
      <c r="C19" s="9">
        <f t="shared" si="9"/>
        <v>0.3125</v>
      </c>
      <c r="D19" s="9">
        <f t="shared" si="6"/>
        <v>-6.25E-2</v>
      </c>
      <c r="E19" s="9">
        <f t="shared" si="6"/>
        <v>-3.125E-2</v>
      </c>
      <c r="F19" s="9">
        <f t="shared" si="6"/>
        <v>-0.125</v>
      </c>
      <c r="G19" s="16">
        <f t="shared" si="6"/>
        <v>-9.375E-2</v>
      </c>
      <c r="J19" s="8" t="str">
        <f t="shared" si="10"/>
        <v>Converse / Vans</v>
      </c>
      <c r="K19" s="9">
        <f t="shared" si="11"/>
        <v>5.7870370370370371E-2</v>
      </c>
      <c r="L19" s="9">
        <f t="shared" si="7"/>
        <v>6.25E-2</v>
      </c>
      <c r="M19" s="9">
        <f t="shared" si="7"/>
        <v>3.125E-2</v>
      </c>
      <c r="N19" s="9">
        <f t="shared" si="7"/>
        <v>0.125</v>
      </c>
      <c r="O19" s="16">
        <f t="shared" si="7"/>
        <v>9.375E-2</v>
      </c>
    </row>
    <row r="20" spans="2:18" x14ac:dyDescent="0.35">
      <c r="B20" s="8" t="str">
        <f t="shared" si="8"/>
        <v>Scarpa Classica</v>
      </c>
      <c r="C20" s="9">
        <f t="shared" si="9"/>
        <v>-1.6875</v>
      </c>
      <c r="D20" s="9">
        <f t="shared" si="6"/>
        <v>-6.25E-2</v>
      </c>
      <c r="E20" s="9">
        <f t="shared" si="6"/>
        <v>-3.125E-2</v>
      </c>
      <c r="F20" s="9">
        <f t="shared" si="6"/>
        <v>0.875</v>
      </c>
      <c r="G20" s="16">
        <f t="shared" si="6"/>
        <v>0.90625</v>
      </c>
      <c r="J20" s="8" t="str">
        <f t="shared" si="10"/>
        <v>Scarpa Classica</v>
      </c>
      <c r="K20" s="9">
        <f t="shared" si="11"/>
        <v>1.6875</v>
      </c>
      <c r="L20" s="9">
        <f t="shared" si="7"/>
        <v>6.25E-2</v>
      </c>
      <c r="M20" s="9">
        <f t="shared" si="7"/>
        <v>3.125E-2</v>
      </c>
      <c r="N20" s="9">
        <f t="shared" si="7"/>
        <v>6.125</v>
      </c>
      <c r="O20" s="16">
        <f t="shared" si="7"/>
        <v>8.7604166666666661</v>
      </c>
    </row>
    <row r="21" spans="2:18" ht="15" thickBot="1" x14ac:dyDescent="0.4">
      <c r="B21" s="8" t="str">
        <f t="shared" si="8"/>
        <v>Altro</v>
      </c>
      <c r="C21" s="17">
        <f t="shared" si="9"/>
        <v>-2.90625</v>
      </c>
      <c r="D21" s="17">
        <f t="shared" si="6"/>
        <v>0.78125</v>
      </c>
      <c r="E21" s="17">
        <f t="shared" si="6"/>
        <v>-0.109375</v>
      </c>
      <c r="F21" s="17">
        <f t="shared" si="6"/>
        <v>1.5625</v>
      </c>
      <c r="G21" s="18">
        <f t="shared" si="6"/>
        <v>0.671875</v>
      </c>
      <c r="J21" s="8" t="str">
        <f t="shared" si="10"/>
        <v>Altro</v>
      </c>
      <c r="K21" s="17">
        <f t="shared" si="11"/>
        <v>1.4300595238095237</v>
      </c>
      <c r="L21" s="17">
        <f t="shared" si="7"/>
        <v>2.7901785714285716</v>
      </c>
      <c r="M21" s="17">
        <f t="shared" si="7"/>
        <v>0.109375</v>
      </c>
      <c r="N21" s="17">
        <f t="shared" si="7"/>
        <v>5.5803571428571432</v>
      </c>
      <c r="O21" s="18">
        <f t="shared" si="7"/>
        <v>1.3757440476190477</v>
      </c>
    </row>
    <row r="22" spans="2:18" ht="15" thickBot="1" x14ac:dyDescent="0.4"/>
    <row r="23" spans="2:18" ht="15" thickBot="1" x14ac:dyDescent="0.4">
      <c r="B23" s="19" t="s">
        <v>18</v>
      </c>
      <c r="C23" s="20">
        <f>COUNTA(B4:B10)-1</f>
        <v>6</v>
      </c>
      <c r="E23" s="19" t="s">
        <v>19</v>
      </c>
      <c r="F23" s="20">
        <f>SUM(K15:O21)</f>
        <v>46.868430335097003</v>
      </c>
    </row>
    <row r="24" spans="2:18" ht="15" thickBot="1" x14ac:dyDescent="0.4">
      <c r="B24" s="19" t="s">
        <v>20</v>
      </c>
      <c r="C24" s="20">
        <f>COUNTA(C3:G3)-1</f>
        <v>4</v>
      </c>
      <c r="E24" s="19" t="s">
        <v>21</v>
      </c>
      <c r="F24" s="21">
        <f>F23/(COUNTA(C4:G10)*MIN(C23:C24))</f>
        <v>0.33477450239355</v>
      </c>
    </row>
  </sheetData>
  <mergeCells count="4">
    <mergeCell ref="B2:H2"/>
    <mergeCell ref="J2:P2"/>
    <mergeCell ref="B13:G13"/>
    <mergeCell ref="J13: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533D-D5A1-4508-8968-A394D7E3F38E}">
  <dimension ref="B1:M77"/>
  <sheetViews>
    <sheetView zoomScaleNormal="100" workbookViewId="0">
      <selection activeCell="G11" sqref="G11"/>
    </sheetView>
  </sheetViews>
  <sheetFormatPr defaultRowHeight="14.5" x14ac:dyDescent="0.35"/>
  <cols>
    <col min="1" max="1" width="1.7265625" style="22" customWidth="1"/>
    <col min="2" max="2" width="9.81640625" style="22" customWidth="1"/>
    <col min="3" max="4" width="8.90625" style="22" bestFit="1" customWidth="1"/>
    <col min="5" max="5" width="10" style="22" customWidth="1"/>
    <col min="6" max="6" width="13.54296875" style="22" bestFit="1" customWidth="1"/>
    <col min="7" max="7" width="9.1796875" style="22" bestFit="1" customWidth="1"/>
    <col min="8" max="8" width="1.7265625" style="22" customWidth="1"/>
    <col min="9" max="10" width="8.90625" style="22" bestFit="1" customWidth="1"/>
    <col min="11" max="11" width="1.7265625" style="22" customWidth="1"/>
    <col min="12" max="12" width="10" style="22" customWidth="1"/>
    <col min="13" max="13" width="11.81640625" style="22" bestFit="1" customWidth="1"/>
    <col min="14" max="14" width="12.6328125" style="22" bestFit="1" customWidth="1"/>
    <col min="15" max="16384" width="8.7265625" style="22"/>
  </cols>
  <sheetData>
    <row r="1" spans="2:13" ht="10.5" customHeight="1" thickBot="1" x14ac:dyDescent="0.4"/>
    <row r="2" spans="2:13" ht="15" thickBot="1" x14ac:dyDescent="0.4">
      <c r="B2" s="57" t="s">
        <v>22</v>
      </c>
      <c r="C2" s="58"/>
    </row>
    <row r="3" spans="2:13" ht="15" thickBot="1" x14ac:dyDescent="0.4">
      <c r="B3" s="2" t="s">
        <v>23</v>
      </c>
      <c r="C3" s="3" t="s">
        <v>24</v>
      </c>
      <c r="D3" s="23" t="s">
        <v>25</v>
      </c>
      <c r="E3" s="23" t="s">
        <v>26</v>
      </c>
      <c r="F3" s="23" t="s">
        <v>27</v>
      </c>
      <c r="G3" s="23" t="s">
        <v>28</v>
      </c>
      <c r="I3" s="54" t="s">
        <v>29</v>
      </c>
      <c r="J3" s="56"/>
      <c r="L3" s="54" t="s">
        <v>30</v>
      </c>
      <c r="M3" s="56"/>
    </row>
    <row r="4" spans="2:13" ht="15" thickBot="1" x14ac:dyDescent="0.4">
      <c r="B4" s="24">
        <v>30</v>
      </c>
      <c r="C4" s="25">
        <v>8</v>
      </c>
      <c r="D4" s="26">
        <f t="shared" ref="D4:D67" si="0">B4-$I$4</f>
        <v>-66.203125</v>
      </c>
      <c r="E4" s="26">
        <f t="shared" ref="E4:E67" si="1">C4-$J$4</f>
        <v>-0.390625</v>
      </c>
      <c r="F4" s="26">
        <f t="shared" ref="F4:F67" si="2">D4*E4</f>
        <v>25.860595703125</v>
      </c>
      <c r="G4" s="26">
        <f t="shared" ref="G4:G67" si="3">POWER(D4,2)</f>
        <v>4382.853759765625</v>
      </c>
      <c r="I4" s="27">
        <f>AVERAGE(B4:B67)</f>
        <v>96.203125</v>
      </c>
      <c r="J4" s="28">
        <f>AVERAGE(C4:C67)</f>
        <v>8.390625</v>
      </c>
      <c r="L4" s="27">
        <f>SUM(F4:F67)</f>
        <v>253.921875</v>
      </c>
      <c r="M4" s="28">
        <f>SUM(G4:G67)</f>
        <v>84342.359375</v>
      </c>
    </row>
    <row r="5" spans="2:13" ht="15" thickBot="1" x14ac:dyDescent="0.4">
      <c r="B5" s="29">
        <v>40</v>
      </c>
      <c r="C5" s="30">
        <v>7</v>
      </c>
      <c r="D5" s="31">
        <f t="shared" si="0"/>
        <v>-56.203125</v>
      </c>
      <c r="E5" s="31">
        <f t="shared" si="1"/>
        <v>-1.390625</v>
      </c>
      <c r="F5" s="31">
        <f t="shared" si="2"/>
        <v>78.157470703125</v>
      </c>
      <c r="G5" s="31">
        <f t="shared" si="3"/>
        <v>3158.791259765625</v>
      </c>
    </row>
    <row r="6" spans="2:13" ht="15" thickBot="1" x14ac:dyDescent="0.4">
      <c r="B6" s="29">
        <v>40</v>
      </c>
      <c r="C6" s="30">
        <v>8</v>
      </c>
      <c r="D6" s="31">
        <f t="shared" si="0"/>
        <v>-56.203125</v>
      </c>
      <c r="E6" s="31">
        <f t="shared" si="1"/>
        <v>-0.390625</v>
      </c>
      <c r="F6" s="31">
        <f>D6*E6</f>
        <v>21.954345703125</v>
      </c>
      <c r="G6" s="31">
        <f t="shared" si="3"/>
        <v>3158.791259765625</v>
      </c>
      <c r="I6" s="32" t="s">
        <v>31</v>
      </c>
      <c r="J6" s="33">
        <f>L4/M4</f>
        <v>3.0106091041515876E-3</v>
      </c>
      <c r="L6" s="34" t="s">
        <v>32</v>
      </c>
      <c r="M6" s="35">
        <f>L4/COUNT(B4:B67)</f>
        <v>3.967529296875</v>
      </c>
    </row>
    <row r="7" spans="2:13" ht="15" thickBot="1" x14ac:dyDescent="0.4">
      <c r="B7" s="29">
        <v>40</v>
      </c>
      <c r="C7" s="30">
        <v>7</v>
      </c>
      <c r="D7" s="31">
        <f t="shared" si="0"/>
        <v>-56.203125</v>
      </c>
      <c r="E7" s="31">
        <f t="shared" si="1"/>
        <v>-1.390625</v>
      </c>
      <c r="F7" s="31">
        <f t="shared" si="2"/>
        <v>78.157470703125</v>
      </c>
      <c r="G7" s="31">
        <f t="shared" si="3"/>
        <v>3158.791259765625</v>
      </c>
      <c r="L7" s="36" t="s">
        <v>33</v>
      </c>
      <c r="M7" s="37">
        <f>M6/(L10*M10)</f>
        <v>6.2525630408132656E-7</v>
      </c>
    </row>
    <row r="8" spans="2:13" ht="15" thickBot="1" x14ac:dyDescent="0.4">
      <c r="B8" s="29">
        <v>45</v>
      </c>
      <c r="C8" s="30">
        <v>8</v>
      </c>
      <c r="D8" s="31">
        <f t="shared" si="0"/>
        <v>-51.203125</v>
      </c>
      <c r="E8" s="31">
        <f t="shared" si="1"/>
        <v>-0.390625</v>
      </c>
      <c r="F8" s="31">
        <f t="shared" si="2"/>
        <v>20.001220703125</v>
      </c>
      <c r="G8" s="31">
        <f t="shared" si="3"/>
        <v>2621.760009765625</v>
      </c>
      <c r="I8" s="54" t="s">
        <v>34</v>
      </c>
      <c r="J8" s="56"/>
    </row>
    <row r="9" spans="2:13" ht="14.5" customHeight="1" thickBot="1" x14ac:dyDescent="0.4">
      <c r="B9" s="29">
        <v>50</v>
      </c>
      <c r="C9" s="30">
        <v>8</v>
      </c>
      <c r="D9" s="31">
        <f t="shared" si="0"/>
        <v>-46.203125</v>
      </c>
      <c r="E9" s="31">
        <f t="shared" si="1"/>
        <v>-0.390625</v>
      </c>
      <c r="F9" s="31">
        <f t="shared" si="2"/>
        <v>18.048095703125</v>
      </c>
      <c r="G9" s="31">
        <f t="shared" si="3"/>
        <v>2134.728759765625</v>
      </c>
      <c r="I9" s="38" t="s">
        <v>35</v>
      </c>
      <c r="J9" s="39">
        <v>250</v>
      </c>
      <c r="L9" s="59" t="s">
        <v>36</v>
      </c>
      <c r="M9" s="60"/>
    </row>
    <row r="10" spans="2:13" ht="15" thickBot="1" x14ac:dyDescent="0.4">
      <c r="B10" s="29">
        <v>50</v>
      </c>
      <c r="C10" s="30">
        <v>10</v>
      </c>
      <c r="D10" s="31">
        <f t="shared" si="0"/>
        <v>-46.203125</v>
      </c>
      <c r="E10" s="31">
        <f t="shared" si="1"/>
        <v>1.609375</v>
      </c>
      <c r="F10" s="31">
        <f t="shared" si="2"/>
        <v>-74.358154296875</v>
      </c>
      <c r="G10" s="31">
        <f t="shared" si="3"/>
        <v>2134.728759765625</v>
      </c>
      <c r="I10" s="36" t="s">
        <v>37</v>
      </c>
      <c r="J10" s="37">
        <f>J6*J9+8.101</f>
        <v>8.8536522760378986</v>
      </c>
      <c r="L10" s="40">
        <f>DEVSQ(B4:B67)</f>
        <v>84342.359375</v>
      </c>
      <c r="M10" s="41">
        <f>DEVSQ(C4:C67)</f>
        <v>75.234375</v>
      </c>
    </row>
    <row r="11" spans="2:13" x14ac:dyDescent="0.35">
      <c r="B11" s="29">
        <v>50</v>
      </c>
      <c r="C11" s="30">
        <v>8</v>
      </c>
      <c r="D11" s="31">
        <f t="shared" si="0"/>
        <v>-46.203125</v>
      </c>
      <c r="E11" s="31">
        <f t="shared" si="1"/>
        <v>-0.390625</v>
      </c>
      <c r="F11" s="31">
        <f t="shared" si="2"/>
        <v>18.048095703125</v>
      </c>
      <c r="G11" s="31">
        <f t="shared" si="3"/>
        <v>2134.728759765625</v>
      </c>
    </row>
    <row r="12" spans="2:13" x14ac:dyDescent="0.35">
      <c r="B12" s="29">
        <v>50</v>
      </c>
      <c r="C12" s="30">
        <v>8</v>
      </c>
      <c r="D12" s="31">
        <f t="shared" si="0"/>
        <v>-46.203125</v>
      </c>
      <c r="E12" s="31">
        <f t="shared" si="1"/>
        <v>-0.390625</v>
      </c>
      <c r="F12" s="31">
        <f t="shared" si="2"/>
        <v>18.048095703125</v>
      </c>
      <c r="G12" s="31">
        <f t="shared" si="3"/>
        <v>2134.728759765625</v>
      </c>
    </row>
    <row r="13" spans="2:13" x14ac:dyDescent="0.35">
      <c r="B13" s="29">
        <v>60</v>
      </c>
      <c r="C13" s="30">
        <v>8</v>
      </c>
      <c r="D13" s="31">
        <f t="shared" si="0"/>
        <v>-36.203125</v>
      </c>
      <c r="E13" s="31">
        <f t="shared" si="1"/>
        <v>-0.390625</v>
      </c>
      <c r="F13" s="31">
        <f t="shared" si="2"/>
        <v>14.141845703125</v>
      </c>
      <c r="G13" s="31">
        <f t="shared" si="3"/>
        <v>1310.666259765625</v>
      </c>
    </row>
    <row r="14" spans="2:13" x14ac:dyDescent="0.35">
      <c r="B14" s="29">
        <v>60</v>
      </c>
      <c r="C14" s="30">
        <v>7</v>
      </c>
      <c r="D14" s="31">
        <f t="shared" si="0"/>
        <v>-36.203125</v>
      </c>
      <c r="E14" s="31">
        <f t="shared" si="1"/>
        <v>-1.390625</v>
      </c>
      <c r="F14" s="31">
        <f t="shared" si="2"/>
        <v>50.344970703125</v>
      </c>
      <c r="G14" s="31">
        <f t="shared" si="3"/>
        <v>1310.666259765625</v>
      </c>
    </row>
    <row r="15" spans="2:13" x14ac:dyDescent="0.35">
      <c r="B15" s="29">
        <v>60</v>
      </c>
      <c r="C15" s="30">
        <v>8</v>
      </c>
      <c r="D15" s="31">
        <f t="shared" si="0"/>
        <v>-36.203125</v>
      </c>
      <c r="E15" s="31">
        <f t="shared" si="1"/>
        <v>-0.390625</v>
      </c>
      <c r="F15" s="31">
        <f t="shared" si="2"/>
        <v>14.141845703125</v>
      </c>
      <c r="G15" s="31">
        <f t="shared" si="3"/>
        <v>1310.666259765625</v>
      </c>
    </row>
    <row r="16" spans="2:13" x14ac:dyDescent="0.35">
      <c r="B16" s="29">
        <v>65</v>
      </c>
      <c r="C16" s="30">
        <v>9</v>
      </c>
      <c r="D16" s="31">
        <f t="shared" si="0"/>
        <v>-31.203125</v>
      </c>
      <c r="E16" s="31">
        <f t="shared" si="1"/>
        <v>0.609375</v>
      </c>
      <c r="F16" s="31">
        <f t="shared" si="2"/>
        <v>-19.014404296875</v>
      </c>
      <c r="G16" s="31">
        <f t="shared" si="3"/>
        <v>973.635009765625</v>
      </c>
    </row>
    <row r="17" spans="2:7" x14ac:dyDescent="0.35">
      <c r="B17" s="29">
        <v>65</v>
      </c>
      <c r="C17" s="30">
        <v>9</v>
      </c>
      <c r="D17" s="31">
        <f t="shared" si="0"/>
        <v>-31.203125</v>
      </c>
      <c r="E17" s="31">
        <f t="shared" si="1"/>
        <v>0.609375</v>
      </c>
      <c r="F17" s="31">
        <f t="shared" si="2"/>
        <v>-19.014404296875</v>
      </c>
      <c r="G17" s="31">
        <f t="shared" si="3"/>
        <v>973.635009765625</v>
      </c>
    </row>
    <row r="18" spans="2:7" x14ac:dyDescent="0.35">
      <c r="B18" s="29">
        <v>65</v>
      </c>
      <c r="C18" s="30">
        <v>8</v>
      </c>
      <c r="D18" s="31">
        <f t="shared" si="0"/>
        <v>-31.203125</v>
      </c>
      <c r="E18" s="31">
        <f t="shared" si="1"/>
        <v>-0.390625</v>
      </c>
      <c r="F18" s="31">
        <f t="shared" si="2"/>
        <v>12.188720703125</v>
      </c>
      <c r="G18" s="31">
        <f t="shared" si="3"/>
        <v>973.635009765625</v>
      </c>
    </row>
    <row r="19" spans="2:7" x14ac:dyDescent="0.35">
      <c r="B19" s="29">
        <v>70</v>
      </c>
      <c r="C19" s="30">
        <v>9</v>
      </c>
      <c r="D19" s="31">
        <f t="shared" si="0"/>
        <v>-26.203125</v>
      </c>
      <c r="E19" s="31">
        <f t="shared" si="1"/>
        <v>0.609375</v>
      </c>
      <c r="F19" s="31">
        <f t="shared" si="2"/>
        <v>-15.967529296875</v>
      </c>
      <c r="G19" s="31">
        <f t="shared" si="3"/>
        <v>686.603759765625</v>
      </c>
    </row>
    <row r="20" spans="2:7" x14ac:dyDescent="0.35">
      <c r="B20" s="29">
        <v>70</v>
      </c>
      <c r="C20" s="30">
        <v>9</v>
      </c>
      <c r="D20" s="31">
        <f t="shared" si="0"/>
        <v>-26.203125</v>
      </c>
      <c r="E20" s="31">
        <f t="shared" si="1"/>
        <v>0.609375</v>
      </c>
      <c r="F20" s="31">
        <f t="shared" si="2"/>
        <v>-15.967529296875</v>
      </c>
      <c r="G20" s="31">
        <f t="shared" si="3"/>
        <v>686.603759765625</v>
      </c>
    </row>
    <row r="21" spans="2:7" x14ac:dyDescent="0.35">
      <c r="B21" s="29">
        <v>70</v>
      </c>
      <c r="C21" s="30">
        <v>8</v>
      </c>
      <c r="D21" s="31">
        <f t="shared" si="0"/>
        <v>-26.203125</v>
      </c>
      <c r="E21" s="31">
        <f t="shared" si="1"/>
        <v>-0.390625</v>
      </c>
      <c r="F21" s="31">
        <f t="shared" si="2"/>
        <v>10.235595703125</v>
      </c>
      <c r="G21" s="31">
        <f t="shared" si="3"/>
        <v>686.603759765625</v>
      </c>
    </row>
    <row r="22" spans="2:7" x14ac:dyDescent="0.35">
      <c r="B22" s="29">
        <v>73</v>
      </c>
      <c r="C22" s="30">
        <v>8</v>
      </c>
      <c r="D22" s="31">
        <f t="shared" si="0"/>
        <v>-23.203125</v>
      </c>
      <c r="E22" s="31">
        <f t="shared" si="1"/>
        <v>-0.390625</v>
      </c>
      <c r="F22" s="31">
        <f t="shared" si="2"/>
        <v>9.063720703125</v>
      </c>
      <c r="G22" s="31">
        <f t="shared" si="3"/>
        <v>538.385009765625</v>
      </c>
    </row>
    <row r="23" spans="2:7" x14ac:dyDescent="0.35">
      <c r="B23" s="29">
        <v>80</v>
      </c>
      <c r="C23" s="30">
        <v>9</v>
      </c>
      <c r="D23" s="31">
        <f t="shared" si="0"/>
        <v>-16.203125</v>
      </c>
      <c r="E23" s="31">
        <f t="shared" si="1"/>
        <v>0.609375</v>
      </c>
      <c r="F23" s="31">
        <f t="shared" si="2"/>
        <v>-9.873779296875</v>
      </c>
      <c r="G23" s="31">
        <f t="shared" si="3"/>
        <v>262.541259765625</v>
      </c>
    </row>
    <row r="24" spans="2:7" x14ac:dyDescent="0.35">
      <c r="B24" s="29">
        <v>80</v>
      </c>
      <c r="C24" s="30">
        <v>10</v>
      </c>
      <c r="D24" s="31">
        <f t="shared" si="0"/>
        <v>-16.203125</v>
      </c>
      <c r="E24" s="31">
        <f t="shared" si="1"/>
        <v>1.609375</v>
      </c>
      <c r="F24" s="31">
        <f t="shared" si="2"/>
        <v>-26.076904296875</v>
      </c>
      <c r="G24" s="31">
        <f t="shared" si="3"/>
        <v>262.541259765625</v>
      </c>
    </row>
    <row r="25" spans="2:7" x14ac:dyDescent="0.35">
      <c r="B25" s="29">
        <v>80</v>
      </c>
      <c r="C25" s="30">
        <v>9</v>
      </c>
      <c r="D25" s="31">
        <f t="shared" si="0"/>
        <v>-16.203125</v>
      </c>
      <c r="E25" s="31">
        <f t="shared" si="1"/>
        <v>0.609375</v>
      </c>
      <c r="F25" s="31">
        <f t="shared" si="2"/>
        <v>-9.873779296875</v>
      </c>
      <c r="G25" s="31">
        <f t="shared" si="3"/>
        <v>262.541259765625</v>
      </c>
    </row>
    <row r="26" spans="2:7" x14ac:dyDescent="0.35">
      <c r="B26" s="29">
        <v>80</v>
      </c>
      <c r="C26" s="30">
        <v>6</v>
      </c>
      <c r="D26" s="31">
        <f t="shared" si="0"/>
        <v>-16.203125</v>
      </c>
      <c r="E26" s="31">
        <f t="shared" si="1"/>
        <v>-2.390625</v>
      </c>
      <c r="F26" s="31">
        <f t="shared" si="2"/>
        <v>38.735595703125</v>
      </c>
      <c r="G26" s="31">
        <f t="shared" si="3"/>
        <v>262.541259765625</v>
      </c>
    </row>
    <row r="27" spans="2:7" x14ac:dyDescent="0.35">
      <c r="B27" s="29">
        <v>80</v>
      </c>
      <c r="C27" s="30">
        <v>10</v>
      </c>
      <c r="D27" s="31">
        <f t="shared" si="0"/>
        <v>-16.203125</v>
      </c>
      <c r="E27" s="31">
        <f t="shared" si="1"/>
        <v>1.609375</v>
      </c>
      <c r="F27" s="31">
        <f t="shared" si="2"/>
        <v>-26.076904296875</v>
      </c>
      <c r="G27" s="31">
        <f t="shared" si="3"/>
        <v>262.541259765625</v>
      </c>
    </row>
    <row r="28" spans="2:7" x14ac:dyDescent="0.35">
      <c r="B28" s="29">
        <v>85</v>
      </c>
      <c r="C28" s="30">
        <v>7</v>
      </c>
      <c r="D28" s="31">
        <f t="shared" si="0"/>
        <v>-11.203125</v>
      </c>
      <c r="E28" s="31">
        <f t="shared" si="1"/>
        <v>-1.390625</v>
      </c>
      <c r="F28" s="31">
        <f t="shared" si="2"/>
        <v>15.579345703125</v>
      </c>
      <c r="G28" s="31">
        <f t="shared" si="3"/>
        <v>125.510009765625</v>
      </c>
    </row>
    <row r="29" spans="2:7" x14ac:dyDescent="0.35">
      <c r="B29" s="29">
        <v>90</v>
      </c>
      <c r="C29" s="30">
        <v>9</v>
      </c>
      <c r="D29" s="31">
        <f t="shared" si="0"/>
        <v>-6.203125</v>
      </c>
      <c r="E29" s="31">
        <f t="shared" si="1"/>
        <v>0.609375</v>
      </c>
      <c r="F29" s="31">
        <f t="shared" si="2"/>
        <v>-3.780029296875</v>
      </c>
      <c r="G29" s="31">
        <f t="shared" si="3"/>
        <v>38.478759765625</v>
      </c>
    </row>
    <row r="30" spans="2:7" x14ac:dyDescent="0.35">
      <c r="B30" s="29">
        <v>90</v>
      </c>
      <c r="C30" s="30">
        <v>9</v>
      </c>
      <c r="D30" s="31">
        <f t="shared" si="0"/>
        <v>-6.203125</v>
      </c>
      <c r="E30" s="31">
        <f t="shared" si="1"/>
        <v>0.609375</v>
      </c>
      <c r="F30" s="31">
        <f t="shared" si="2"/>
        <v>-3.780029296875</v>
      </c>
      <c r="G30" s="31">
        <f t="shared" si="3"/>
        <v>38.478759765625</v>
      </c>
    </row>
    <row r="31" spans="2:7" x14ac:dyDescent="0.35">
      <c r="B31" s="29">
        <v>90</v>
      </c>
      <c r="C31" s="30">
        <v>8</v>
      </c>
      <c r="D31" s="31">
        <f t="shared" si="0"/>
        <v>-6.203125</v>
      </c>
      <c r="E31" s="31">
        <f t="shared" si="1"/>
        <v>-0.390625</v>
      </c>
      <c r="F31" s="31">
        <f t="shared" si="2"/>
        <v>2.423095703125</v>
      </c>
      <c r="G31" s="31">
        <f t="shared" si="3"/>
        <v>38.478759765625</v>
      </c>
    </row>
    <row r="32" spans="2:7" x14ac:dyDescent="0.35">
      <c r="B32" s="29">
        <v>90</v>
      </c>
      <c r="C32" s="30">
        <v>8</v>
      </c>
      <c r="D32" s="31">
        <f t="shared" si="0"/>
        <v>-6.203125</v>
      </c>
      <c r="E32" s="31">
        <f t="shared" si="1"/>
        <v>-0.390625</v>
      </c>
      <c r="F32" s="31">
        <f t="shared" si="2"/>
        <v>2.423095703125</v>
      </c>
      <c r="G32" s="31">
        <f t="shared" si="3"/>
        <v>38.478759765625</v>
      </c>
    </row>
    <row r="33" spans="2:7" x14ac:dyDescent="0.35">
      <c r="B33" s="29">
        <v>90</v>
      </c>
      <c r="C33" s="30">
        <v>5</v>
      </c>
      <c r="D33" s="31">
        <f t="shared" si="0"/>
        <v>-6.203125</v>
      </c>
      <c r="E33" s="31">
        <f t="shared" si="1"/>
        <v>-3.390625</v>
      </c>
      <c r="F33" s="31">
        <f t="shared" si="2"/>
        <v>21.032470703125</v>
      </c>
      <c r="G33" s="31">
        <f t="shared" si="3"/>
        <v>38.478759765625</v>
      </c>
    </row>
    <row r="34" spans="2:7" x14ac:dyDescent="0.35">
      <c r="B34" s="29">
        <v>90</v>
      </c>
      <c r="C34" s="30">
        <v>8</v>
      </c>
      <c r="D34" s="31">
        <f t="shared" si="0"/>
        <v>-6.203125</v>
      </c>
      <c r="E34" s="31">
        <f t="shared" si="1"/>
        <v>-0.390625</v>
      </c>
      <c r="F34" s="31">
        <f t="shared" si="2"/>
        <v>2.423095703125</v>
      </c>
      <c r="G34" s="31">
        <f t="shared" si="3"/>
        <v>38.478759765625</v>
      </c>
    </row>
    <row r="35" spans="2:7" x14ac:dyDescent="0.35">
      <c r="B35" s="29">
        <v>90</v>
      </c>
      <c r="C35" s="30">
        <v>10</v>
      </c>
      <c r="D35" s="31">
        <f t="shared" si="0"/>
        <v>-6.203125</v>
      </c>
      <c r="E35" s="31">
        <f t="shared" si="1"/>
        <v>1.609375</v>
      </c>
      <c r="F35" s="31">
        <f t="shared" si="2"/>
        <v>-9.983154296875</v>
      </c>
      <c r="G35" s="31">
        <f t="shared" si="3"/>
        <v>38.478759765625</v>
      </c>
    </row>
    <row r="36" spans="2:7" x14ac:dyDescent="0.35">
      <c r="B36" s="29">
        <v>95</v>
      </c>
      <c r="C36" s="30">
        <v>6</v>
      </c>
      <c r="D36" s="31">
        <f t="shared" si="0"/>
        <v>-1.203125</v>
      </c>
      <c r="E36" s="31">
        <f t="shared" si="1"/>
        <v>-2.390625</v>
      </c>
      <c r="F36" s="31">
        <f t="shared" si="2"/>
        <v>2.876220703125</v>
      </c>
      <c r="G36" s="31">
        <f t="shared" si="3"/>
        <v>1.447509765625</v>
      </c>
    </row>
    <row r="37" spans="2:7" x14ac:dyDescent="0.35">
      <c r="B37" s="29">
        <v>100</v>
      </c>
      <c r="C37" s="30">
        <v>8</v>
      </c>
      <c r="D37" s="31">
        <f t="shared" si="0"/>
        <v>3.796875</v>
      </c>
      <c r="E37" s="31">
        <f t="shared" si="1"/>
        <v>-0.390625</v>
      </c>
      <c r="F37" s="31">
        <f t="shared" si="2"/>
        <v>-1.483154296875</v>
      </c>
      <c r="G37" s="31">
        <f t="shared" si="3"/>
        <v>14.416259765625</v>
      </c>
    </row>
    <row r="38" spans="2:7" x14ac:dyDescent="0.35">
      <c r="B38" s="29">
        <v>100</v>
      </c>
      <c r="C38" s="30">
        <v>9</v>
      </c>
      <c r="D38" s="31">
        <f t="shared" si="0"/>
        <v>3.796875</v>
      </c>
      <c r="E38" s="31">
        <f t="shared" si="1"/>
        <v>0.609375</v>
      </c>
      <c r="F38" s="31">
        <f t="shared" si="2"/>
        <v>2.313720703125</v>
      </c>
      <c r="G38" s="31">
        <f t="shared" si="3"/>
        <v>14.416259765625</v>
      </c>
    </row>
    <row r="39" spans="2:7" x14ac:dyDescent="0.35">
      <c r="B39" s="29">
        <v>100</v>
      </c>
      <c r="C39" s="30">
        <v>8</v>
      </c>
      <c r="D39" s="31">
        <f t="shared" si="0"/>
        <v>3.796875</v>
      </c>
      <c r="E39" s="31">
        <f t="shared" si="1"/>
        <v>-0.390625</v>
      </c>
      <c r="F39" s="31">
        <f t="shared" si="2"/>
        <v>-1.483154296875</v>
      </c>
      <c r="G39" s="31">
        <f t="shared" si="3"/>
        <v>14.416259765625</v>
      </c>
    </row>
    <row r="40" spans="2:7" x14ac:dyDescent="0.35">
      <c r="B40" s="29">
        <v>100</v>
      </c>
      <c r="C40" s="30">
        <v>7</v>
      </c>
      <c r="D40" s="31">
        <f t="shared" si="0"/>
        <v>3.796875</v>
      </c>
      <c r="E40" s="31">
        <f t="shared" si="1"/>
        <v>-1.390625</v>
      </c>
      <c r="F40" s="31">
        <f t="shared" si="2"/>
        <v>-5.280029296875</v>
      </c>
      <c r="G40" s="31">
        <f t="shared" si="3"/>
        <v>14.416259765625</v>
      </c>
    </row>
    <row r="41" spans="2:7" x14ac:dyDescent="0.35">
      <c r="B41" s="29">
        <v>100</v>
      </c>
      <c r="C41" s="30">
        <v>9</v>
      </c>
      <c r="D41" s="31">
        <f t="shared" si="0"/>
        <v>3.796875</v>
      </c>
      <c r="E41" s="31">
        <f t="shared" si="1"/>
        <v>0.609375</v>
      </c>
      <c r="F41" s="31">
        <f t="shared" si="2"/>
        <v>2.313720703125</v>
      </c>
      <c r="G41" s="31">
        <f t="shared" si="3"/>
        <v>14.416259765625</v>
      </c>
    </row>
    <row r="42" spans="2:7" x14ac:dyDescent="0.35">
      <c r="B42" s="29">
        <v>100</v>
      </c>
      <c r="C42" s="30">
        <v>8</v>
      </c>
      <c r="D42" s="31">
        <f t="shared" si="0"/>
        <v>3.796875</v>
      </c>
      <c r="E42" s="31">
        <f t="shared" si="1"/>
        <v>-0.390625</v>
      </c>
      <c r="F42" s="31">
        <f t="shared" si="2"/>
        <v>-1.483154296875</v>
      </c>
      <c r="G42" s="31">
        <f t="shared" si="3"/>
        <v>14.416259765625</v>
      </c>
    </row>
    <row r="43" spans="2:7" x14ac:dyDescent="0.35">
      <c r="B43" s="29">
        <v>110</v>
      </c>
      <c r="C43" s="30">
        <v>10</v>
      </c>
      <c r="D43" s="31">
        <f t="shared" si="0"/>
        <v>13.796875</v>
      </c>
      <c r="E43" s="31">
        <f t="shared" si="1"/>
        <v>1.609375</v>
      </c>
      <c r="F43" s="31">
        <f t="shared" si="2"/>
        <v>22.204345703125</v>
      </c>
      <c r="G43" s="31">
        <f t="shared" si="3"/>
        <v>190.353759765625</v>
      </c>
    </row>
    <row r="44" spans="2:7" x14ac:dyDescent="0.35">
      <c r="B44" s="29">
        <v>110</v>
      </c>
      <c r="C44" s="30">
        <v>9</v>
      </c>
      <c r="D44" s="31">
        <f t="shared" si="0"/>
        <v>13.796875</v>
      </c>
      <c r="E44" s="31">
        <f t="shared" si="1"/>
        <v>0.609375</v>
      </c>
      <c r="F44" s="31">
        <f t="shared" si="2"/>
        <v>8.407470703125</v>
      </c>
      <c r="G44" s="31">
        <f t="shared" si="3"/>
        <v>190.353759765625</v>
      </c>
    </row>
    <row r="45" spans="2:7" x14ac:dyDescent="0.35">
      <c r="B45" s="29">
        <v>119</v>
      </c>
      <c r="C45" s="30">
        <v>9</v>
      </c>
      <c r="D45" s="31">
        <f t="shared" si="0"/>
        <v>22.796875</v>
      </c>
      <c r="E45" s="31">
        <f t="shared" si="1"/>
        <v>0.609375</v>
      </c>
      <c r="F45" s="31">
        <f t="shared" si="2"/>
        <v>13.891845703125</v>
      </c>
      <c r="G45" s="31">
        <f t="shared" si="3"/>
        <v>519.697509765625</v>
      </c>
    </row>
    <row r="46" spans="2:7" x14ac:dyDescent="0.35">
      <c r="B46" s="29">
        <v>120</v>
      </c>
      <c r="C46" s="30">
        <v>9</v>
      </c>
      <c r="D46" s="31">
        <f t="shared" si="0"/>
        <v>23.796875</v>
      </c>
      <c r="E46" s="31">
        <f t="shared" si="1"/>
        <v>0.609375</v>
      </c>
      <c r="F46" s="31">
        <f t="shared" si="2"/>
        <v>14.501220703125</v>
      </c>
      <c r="G46" s="31">
        <f t="shared" si="3"/>
        <v>566.291259765625</v>
      </c>
    </row>
    <row r="47" spans="2:7" x14ac:dyDescent="0.35">
      <c r="B47" s="29">
        <v>120</v>
      </c>
      <c r="C47" s="30">
        <v>10</v>
      </c>
      <c r="D47" s="31">
        <f t="shared" si="0"/>
        <v>23.796875</v>
      </c>
      <c r="E47" s="31">
        <f t="shared" si="1"/>
        <v>1.609375</v>
      </c>
      <c r="F47" s="31">
        <f t="shared" si="2"/>
        <v>38.298095703125</v>
      </c>
      <c r="G47" s="31">
        <f t="shared" si="3"/>
        <v>566.291259765625</v>
      </c>
    </row>
    <row r="48" spans="2:7" x14ac:dyDescent="0.35">
      <c r="B48" s="29">
        <v>120</v>
      </c>
      <c r="C48" s="30">
        <v>8</v>
      </c>
      <c r="D48" s="31">
        <f t="shared" si="0"/>
        <v>23.796875</v>
      </c>
      <c r="E48" s="31">
        <f t="shared" si="1"/>
        <v>-0.390625</v>
      </c>
      <c r="F48" s="31">
        <f t="shared" si="2"/>
        <v>-9.295654296875</v>
      </c>
      <c r="G48" s="31">
        <f t="shared" si="3"/>
        <v>566.291259765625</v>
      </c>
    </row>
    <row r="49" spans="2:7" x14ac:dyDescent="0.35">
      <c r="B49" s="29">
        <v>120</v>
      </c>
      <c r="C49" s="30">
        <v>8</v>
      </c>
      <c r="D49" s="31">
        <f t="shared" si="0"/>
        <v>23.796875</v>
      </c>
      <c r="E49" s="31">
        <f t="shared" si="1"/>
        <v>-0.390625</v>
      </c>
      <c r="F49" s="31">
        <f t="shared" si="2"/>
        <v>-9.295654296875</v>
      </c>
      <c r="G49" s="31">
        <f t="shared" si="3"/>
        <v>566.291259765625</v>
      </c>
    </row>
    <row r="50" spans="2:7" x14ac:dyDescent="0.35">
      <c r="B50" s="29">
        <v>120</v>
      </c>
      <c r="C50" s="30">
        <v>8</v>
      </c>
      <c r="D50" s="31">
        <f t="shared" si="0"/>
        <v>23.796875</v>
      </c>
      <c r="E50" s="31">
        <f t="shared" si="1"/>
        <v>-0.390625</v>
      </c>
      <c r="F50" s="31">
        <f t="shared" si="2"/>
        <v>-9.295654296875</v>
      </c>
      <c r="G50" s="31">
        <f t="shared" si="3"/>
        <v>566.291259765625</v>
      </c>
    </row>
    <row r="51" spans="2:7" x14ac:dyDescent="0.35">
      <c r="B51" s="29">
        <v>120</v>
      </c>
      <c r="C51" s="30">
        <v>9</v>
      </c>
      <c r="D51" s="31">
        <f t="shared" si="0"/>
        <v>23.796875</v>
      </c>
      <c r="E51" s="31">
        <f t="shared" si="1"/>
        <v>0.609375</v>
      </c>
      <c r="F51" s="31">
        <f t="shared" si="2"/>
        <v>14.501220703125</v>
      </c>
      <c r="G51" s="31">
        <f t="shared" si="3"/>
        <v>566.291259765625</v>
      </c>
    </row>
    <row r="52" spans="2:7" x14ac:dyDescent="0.35">
      <c r="B52" s="29">
        <v>120</v>
      </c>
      <c r="C52" s="30">
        <v>8</v>
      </c>
      <c r="D52" s="31">
        <f t="shared" si="0"/>
        <v>23.796875</v>
      </c>
      <c r="E52" s="31">
        <f t="shared" si="1"/>
        <v>-0.390625</v>
      </c>
      <c r="F52" s="31">
        <f t="shared" si="2"/>
        <v>-9.295654296875</v>
      </c>
      <c r="G52" s="31">
        <f t="shared" si="3"/>
        <v>566.291259765625</v>
      </c>
    </row>
    <row r="53" spans="2:7" x14ac:dyDescent="0.35">
      <c r="B53" s="29">
        <v>120</v>
      </c>
      <c r="C53" s="30">
        <v>9</v>
      </c>
      <c r="D53" s="31">
        <f t="shared" si="0"/>
        <v>23.796875</v>
      </c>
      <c r="E53" s="31">
        <f t="shared" si="1"/>
        <v>0.609375</v>
      </c>
      <c r="F53" s="31">
        <f t="shared" si="2"/>
        <v>14.501220703125</v>
      </c>
      <c r="G53" s="31">
        <f t="shared" si="3"/>
        <v>566.291259765625</v>
      </c>
    </row>
    <row r="54" spans="2:7" x14ac:dyDescent="0.35">
      <c r="B54" s="29">
        <v>120</v>
      </c>
      <c r="C54" s="30">
        <v>10</v>
      </c>
      <c r="D54" s="31">
        <f t="shared" si="0"/>
        <v>23.796875</v>
      </c>
      <c r="E54" s="31">
        <f t="shared" si="1"/>
        <v>1.609375</v>
      </c>
      <c r="F54" s="31">
        <f t="shared" si="2"/>
        <v>38.298095703125</v>
      </c>
      <c r="G54" s="31">
        <f t="shared" si="3"/>
        <v>566.291259765625</v>
      </c>
    </row>
    <row r="55" spans="2:7" x14ac:dyDescent="0.35">
      <c r="B55" s="29">
        <v>120</v>
      </c>
      <c r="C55" s="30">
        <v>9</v>
      </c>
      <c r="D55" s="31">
        <f t="shared" si="0"/>
        <v>23.796875</v>
      </c>
      <c r="E55" s="31">
        <f t="shared" si="1"/>
        <v>0.609375</v>
      </c>
      <c r="F55" s="31">
        <f t="shared" si="2"/>
        <v>14.501220703125</v>
      </c>
      <c r="G55" s="31">
        <f t="shared" si="3"/>
        <v>566.291259765625</v>
      </c>
    </row>
    <row r="56" spans="2:7" x14ac:dyDescent="0.35">
      <c r="B56" s="29">
        <v>120</v>
      </c>
      <c r="C56" s="30">
        <v>8</v>
      </c>
      <c r="D56" s="31">
        <f t="shared" si="0"/>
        <v>23.796875</v>
      </c>
      <c r="E56" s="31">
        <f t="shared" si="1"/>
        <v>-0.390625</v>
      </c>
      <c r="F56" s="31">
        <f t="shared" si="2"/>
        <v>-9.295654296875</v>
      </c>
      <c r="G56" s="31">
        <f t="shared" si="3"/>
        <v>566.291259765625</v>
      </c>
    </row>
    <row r="57" spans="2:7" x14ac:dyDescent="0.35">
      <c r="B57" s="29">
        <v>120</v>
      </c>
      <c r="C57" s="30">
        <v>10</v>
      </c>
      <c r="D57" s="31">
        <f t="shared" si="0"/>
        <v>23.796875</v>
      </c>
      <c r="E57" s="31">
        <f t="shared" si="1"/>
        <v>1.609375</v>
      </c>
      <c r="F57" s="31">
        <f t="shared" si="2"/>
        <v>38.298095703125</v>
      </c>
      <c r="G57" s="31">
        <f t="shared" si="3"/>
        <v>566.291259765625</v>
      </c>
    </row>
    <row r="58" spans="2:7" x14ac:dyDescent="0.35">
      <c r="B58" s="29">
        <v>120</v>
      </c>
      <c r="C58" s="30">
        <v>8</v>
      </c>
      <c r="D58" s="31">
        <f t="shared" si="0"/>
        <v>23.796875</v>
      </c>
      <c r="E58" s="31">
        <f t="shared" si="1"/>
        <v>-0.390625</v>
      </c>
      <c r="F58" s="31">
        <f t="shared" si="2"/>
        <v>-9.295654296875</v>
      </c>
      <c r="G58" s="31">
        <f t="shared" si="3"/>
        <v>566.291259765625</v>
      </c>
    </row>
    <row r="59" spans="2:7" x14ac:dyDescent="0.35">
      <c r="B59" s="29">
        <v>130</v>
      </c>
      <c r="C59" s="30">
        <v>9</v>
      </c>
      <c r="D59" s="31">
        <f t="shared" si="0"/>
        <v>33.796875</v>
      </c>
      <c r="E59" s="31">
        <f t="shared" si="1"/>
        <v>0.609375</v>
      </c>
      <c r="F59" s="31">
        <f t="shared" si="2"/>
        <v>20.594970703125</v>
      </c>
      <c r="G59" s="31">
        <f t="shared" si="3"/>
        <v>1142.228759765625</v>
      </c>
    </row>
    <row r="60" spans="2:7" x14ac:dyDescent="0.35">
      <c r="B60" s="29">
        <v>130</v>
      </c>
      <c r="C60" s="30">
        <v>9</v>
      </c>
      <c r="D60" s="31">
        <f t="shared" si="0"/>
        <v>33.796875</v>
      </c>
      <c r="E60" s="31">
        <f t="shared" si="1"/>
        <v>0.609375</v>
      </c>
      <c r="F60" s="31">
        <f t="shared" si="2"/>
        <v>20.594970703125</v>
      </c>
      <c r="G60" s="31">
        <f t="shared" si="3"/>
        <v>1142.228759765625</v>
      </c>
    </row>
    <row r="61" spans="2:7" x14ac:dyDescent="0.35">
      <c r="B61" s="29">
        <v>130</v>
      </c>
      <c r="C61" s="30">
        <v>10</v>
      </c>
      <c r="D61" s="31">
        <f t="shared" si="0"/>
        <v>33.796875</v>
      </c>
      <c r="E61" s="31">
        <f t="shared" si="1"/>
        <v>1.609375</v>
      </c>
      <c r="F61" s="31">
        <f t="shared" si="2"/>
        <v>54.391845703125</v>
      </c>
      <c r="G61" s="31">
        <f t="shared" si="3"/>
        <v>1142.228759765625</v>
      </c>
    </row>
    <row r="62" spans="2:7" x14ac:dyDescent="0.35">
      <c r="B62" s="29">
        <v>140</v>
      </c>
      <c r="C62" s="30">
        <v>8</v>
      </c>
      <c r="D62" s="31">
        <f t="shared" si="0"/>
        <v>43.796875</v>
      </c>
      <c r="E62" s="31">
        <f t="shared" si="1"/>
        <v>-0.390625</v>
      </c>
      <c r="F62" s="31">
        <f t="shared" si="2"/>
        <v>-17.108154296875</v>
      </c>
      <c r="G62" s="31">
        <f t="shared" si="3"/>
        <v>1918.166259765625</v>
      </c>
    </row>
    <row r="63" spans="2:7" x14ac:dyDescent="0.35">
      <c r="B63" s="29">
        <v>150</v>
      </c>
      <c r="C63" s="30">
        <v>8</v>
      </c>
      <c r="D63" s="31">
        <f t="shared" si="0"/>
        <v>53.796875</v>
      </c>
      <c r="E63" s="31">
        <f t="shared" si="1"/>
        <v>-0.390625</v>
      </c>
      <c r="F63" s="31">
        <f t="shared" si="2"/>
        <v>-21.014404296875</v>
      </c>
      <c r="G63" s="31">
        <f t="shared" si="3"/>
        <v>2894.103759765625</v>
      </c>
    </row>
    <row r="64" spans="2:7" x14ac:dyDescent="0.35">
      <c r="B64" s="29">
        <v>150</v>
      </c>
      <c r="C64" s="30">
        <v>10</v>
      </c>
      <c r="D64" s="31">
        <f t="shared" si="0"/>
        <v>53.796875</v>
      </c>
      <c r="E64" s="31">
        <f t="shared" si="1"/>
        <v>1.609375</v>
      </c>
      <c r="F64" s="31">
        <f t="shared" si="2"/>
        <v>86.579345703125</v>
      </c>
      <c r="G64" s="31">
        <f t="shared" si="3"/>
        <v>2894.103759765625</v>
      </c>
    </row>
    <row r="65" spans="2:7" x14ac:dyDescent="0.35">
      <c r="B65" s="29">
        <v>150</v>
      </c>
      <c r="C65" s="30">
        <v>8</v>
      </c>
      <c r="D65" s="31">
        <f t="shared" si="0"/>
        <v>53.796875</v>
      </c>
      <c r="E65" s="31">
        <f t="shared" si="1"/>
        <v>-0.390625</v>
      </c>
      <c r="F65" s="31">
        <f t="shared" si="2"/>
        <v>-21.014404296875</v>
      </c>
      <c r="G65" s="31">
        <f t="shared" si="3"/>
        <v>2894.103759765625</v>
      </c>
    </row>
    <row r="66" spans="2:7" x14ac:dyDescent="0.35">
      <c r="B66" s="29">
        <v>185</v>
      </c>
      <c r="C66" s="30">
        <v>9</v>
      </c>
      <c r="D66" s="31">
        <f t="shared" si="0"/>
        <v>88.796875</v>
      </c>
      <c r="E66" s="31">
        <f t="shared" si="1"/>
        <v>0.609375</v>
      </c>
      <c r="F66" s="31">
        <f t="shared" si="2"/>
        <v>54.110595703125</v>
      </c>
      <c r="G66" s="31">
        <f t="shared" si="3"/>
        <v>7884.885009765625</v>
      </c>
    </row>
    <row r="67" spans="2:7" ht="15" thickBot="1" x14ac:dyDescent="0.4">
      <c r="B67" s="42">
        <v>230</v>
      </c>
      <c r="C67" s="43">
        <v>6</v>
      </c>
      <c r="D67" s="44">
        <f t="shared" si="0"/>
        <v>133.796875</v>
      </c>
      <c r="E67" s="44">
        <f t="shared" si="1"/>
        <v>-2.390625</v>
      </c>
      <c r="F67" s="44">
        <f t="shared" si="2"/>
        <v>-319.858154296875</v>
      </c>
      <c r="G67" s="44">
        <f t="shared" si="3"/>
        <v>17901.603759765625</v>
      </c>
    </row>
    <row r="71" spans="2:7" ht="8.5" customHeight="1" x14ac:dyDescent="0.35"/>
    <row r="77" spans="2:7" x14ac:dyDescent="0.35">
      <c r="B77" s="45"/>
      <c r="C77" s="46"/>
    </row>
  </sheetData>
  <mergeCells count="5">
    <mergeCell ref="B2:C2"/>
    <mergeCell ref="L3:M3"/>
    <mergeCell ref="I8:J8"/>
    <mergeCell ref="L9:M9"/>
    <mergeCell ref="I3:J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H k / X N 8 F l I 2 l A A A A 9 g A A A B I A H A B D b 2 5 m a W c v U G F j a 2 F n Z S 5 4 b W w g o h g A K K A U A A A A A A A A A A A A A A A A A A A A A A A A A A A A h Y 8 x D o I w G I W v Q r r T l q r R k J 8 y O J l I Y q I x r k 2 p 0 A j F 0 G K 5 m 4 N H 8 g p i F H V z f N / 7 h v f u 1 x u k f V 0 F F 9 V a 3 Z g E R Z i i Q B n Z 5 N o U C e r c M V y g l M N G y J M o V D D I x s a 9 z R N U O n e O C f H e Y z / B T V s Q R m l E D t l 6 K 0 t V C / S R 9 X 8 5 1 M Y 6 Y a R C H P a v M Z z h a E b x l M 0 x B T J C y L T 5 C m z Y + 2 x / I C y 7 y n W t 4 t q F q x 2 Q M Q J 5 f + A P U E s D B B Q A A g A I A B x 5 P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e T 9 c K I p H u A 4 A A A A R A A A A E w A c A E Z v c m 1 1 b G F z L 1 N l Y 3 R p b 2 4 x L m 0 g o h g A K K A U A A A A A A A A A A A A A A A A A A A A A A A A A A A A K 0 5 N L s n M z 1 M I h t C G 1 g B Q S w E C L Q A U A A I A C A A c e T 9 c 3 w W U j a U A A A D 2 A A A A E g A A A A A A A A A A A A A A A A A A A A A A Q 2 9 u Z m l n L 1 B h Y 2 t h Z 2 U u e G 1 s U E s B A i 0 A F A A C A A g A H H k / X A / K 6 a u k A A A A 6 Q A A A B M A A A A A A A A A A A A A A A A A 8 Q A A A F t D b 2 5 0 Z W 5 0 X 1 R 5 c G V z X S 5 4 b W x Q S w E C L Q A U A A I A C A A c e T 9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g h i q U z b z U S J I t h 6 k + w f j Q A A A A A C A A A A A A A Q Z g A A A A E A A C A A A A C L K n i p X 1 z w 7 P b Y E u U F g J o A m v l P 1 i c s V n R y k j u d 0 i q h g A A A A A A O g A A A A A I A A C A A A A C k 9 m C U 8 L y D y 6 f D o b 8 A Z u J P m o h 4 9 Z x O e 6 2 / I / p F w O D 6 V V A A A A C 1 O B J Q E r f 7 D L k 3 2 x z 5 8 + Q n Y B 5 3 S G L 4 t z t I r 1 e f 0 S O s b 4 T N m k 9 Q E p A 8 Q 2 q Z 2 + o d I Q g z q L w W o F C b 6 F Q v W k 8 q k 7 A V 4 N K 5 M 6 u L + h 2 P 9 2 G g g e O P N 0 A A A A B + W P e j l O 3 F 5 g k u z / n Z w a v D + i T P p K 7 9 a b w 4 u S 1 + S m Z I r F r f a o Q R m 2 z s u M 4 3 s F d 0 / B 3 9 6 n j P K 7 O v r k + Y 0 9 s v G z Y L < / D a t a M a s h u p > 
</file>

<file path=customXml/itemProps1.xml><?xml version="1.0" encoding="utf-8"?>
<ds:datastoreItem xmlns:ds="http://schemas.openxmlformats.org/officeDocument/2006/customXml" ds:itemID="{3396D9C2-B614-4C71-B9C9-B3B41A145B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NoiEScarpe_risposte</vt:lpstr>
      <vt:lpstr>NoiEScarpe_qualitativa</vt:lpstr>
      <vt:lpstr>NoiEScarpe_quantitativa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AMBROGIO CORTI</dc:creator>
  <cp:lastModifiedBy>AMBROGIO CORTI</cp:lastModifiedBy>
  <dcterms:created xsi:type="dcterms:W3CDTF">2026-01-31T14:07:47Z</dcterms:created>
  <dcterms:modified xsi:type="dcterms:W3CDTF">2026-02-02T11:13:42Z</dcterms:modified>
</cp:coreProperties>
</file>